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25" yWindow="1140" windowWidth="27375" windowHeight="11400" firstSheet="4" activeTab="4"/>
  </bookViews>
  <sheets>
    <sheet name="report" sheetId="1" state="hidden" r:id="rId1"/>
    <sheet name="Consortia_data" sheetId="2" state="hidden" r:id="rId2"/>
    <sheet name="A460AS_AMAO_SUMMARY" sheetId="6" state="hidden" r:id="rId3"/>
    <sheet name="amaodata" sheetId="7" state="hidden" r:id="rId4"/>
    <sheet name="2015_Report" sheetId="11" r:id="rId5"/>
    <sheet name="CleanedUp2015" sheetId="14" r:id="rId6"/>
    <sheet name="CleanedUp2014" sheetId="15" state="hidden" r:id="rId7"/>
    <sheet name="NOTCleanedUp2015" sheetId="17" state="hidden" r:id="rId8"/>
  </sheets>
  <definedNames>
    <definedName name="_xlnm._FilterDatabase" localSheetId="2" hidden="1">A460AS_AMAO_SUMMARY!$A$1:$A$659</definedName>
    <definedName name="_xlnm._FilterDatabase" localSheetId="0" hidden="1">report!$A$1:$K$26</definedName>
    <definedName name="Consortia_Data_2014" localSheetId="6">CleanedUp2014!$B$73:$Z$132</definedName>
    <definedName name="DistrictNames" localSheetId="6">CleanedUp2014!$C$73:$C$132</definedName>
    <definedName name="DistrictNames" localSheetId="7">NOTCleanedUp2015!$C$72:$C$135</definedName>
    <definedName name="DistrictNames">CleanedUp2015!$C$72:$C$135</definedName>
    <definedName name="_xlnm.Print_Area" localSheetId="4">'2015_Report'!$A$1:$K$26</definedName>
    <definedName name="_xlnm.Print_Titles" localSheetId="1">Consortia_data!$A:$B,Consortia_data!$1:$3</definedName>
    <definedName name="SPSS" localSheetId="7">#REF!</definedName>
    <definedName name="SPSS">#REF!</definedName>
  </definedNames>
  <calcPr calcId="152511"/>
</workbook>
</file>

<file path=xl/calcChain.xml><?xml version="1.0" encoding="utf-8"?>
<calcChain xmlns="http://schemas.openxmlformats.org/spreadsheetml/2006/main">
  <c r="Q72" i="14"/>
  <c r="Q73"/>
  <c r="Q74"/>
  <c r="Q75"/>
  <c r="Q76"/>
  <c r="Q77"/>
  <c r="Q78"/>
  <c r="Q80"/>
  <c r="Q85"/>
  <c r="Q87"/>
  <c r="Q89"/>
  <c r="Q90"/>
  <c r="Q91"/>
  <c r="Q92"/>
  <c r="Q93"/>
  <c r="Q94"/>
  <c r="Q98"/>
  <c r="Q100"/>
  <c r="Q101"/>
  <c r="Q102"/>
  <c r="Q103"/>
  <c r="Q104"/>
  <c r="Q105"/>
  <c r="Q106"/>
  <c r="Q107"/>
  <c r="Q108"/>
  <c r="Q109"/>
  <c r="Q110"/>
  <c r="Q111"/>
  <c r="Q112"/>
  <c r="Q113"/>
  <c r="Q114"/>
  <c r="Q115"/>
  <c r="Q116"/>
  <c r="Q117"/>
  <c r="Q118"/>
  <c r="Q119"/>
  <c r="Q120"/>
  <c r="Q121"/>
  <c r="Q123"/>
  <c r="Q124"/>
  <c r="Q125"/>
  <c r="Q126"/>
  <c r="Q127"/>
  <c r="Q133"/>
  <c r="Q134"/>
  <c r="Q135"/>
  <c r="I12" i="11"/>
  <c r="H12"/>
  <c r="Y135" i="17"/>
  <c r="X135"/>
  <c r="W135"/>
  <c r="V135"/>
  <c r="U135"/>
  <c r="T135"/>
  <c r="S135"/>
  <c r="R135"/>
  <c r="Q135"/>
  <c r="Y134"/>
  <c r="X134"/>
  <c r="W134"/>
  <c r="V134"/>
  <c r="U134"/>
  <c r="T134"/>
  <c r="S134"/>
  <c r="R134"/>
  <c r="Q134"/>
  <c r="Y133"/>
  <c r="X133"/>
  <c r="W133"/>
  <c r="V133"/>
  <c r="U133"/>
  <c r="T133"/>
  <c r="S133"/>
  <c r="R133"/>
  <c r="Q133"/>
  <c r="Y132"/>
  <c r="X132"/>
  <c r="W132"/>
  <c r="V132"/>
  <c r="U132"/>
  <c r="T132"/>
  <c r="S132"/>
  <c r="R132"/>
  <c r="Q132"/>
  <c r="Y131"/>
  <c r="X131"/>
  <c r="W131"/>
  <c r="V131"/>
  <c r="U131"/>
  <c r="T131"/>
  <c r="S131"/>
  <c r="R131"/>
  <c r="Q131"/>
  <c r="Y130"/>
  <c r="X130"/>
  <c r="W130"/>
  <c r="V130"/>
  <c r="U130"/>
  <c r="T130"/>
  <c r="S130"/>
  <c r="R130"/>
  <c r="Q130"/>
  <c r="Y129"/>
  <c r="X129"/>
  <c r="W129"/>
  <c r="V129"/>
  <c r="U129"/>
  <c r="T129"/>
  <c r="S129"/>
  <c r="R129"/>
  <c r="Q129"/>
  <c r="Y128"/>
  <c r="X128"/>
  <c r="W128"/>
  <c r="V128"/>
  <c r="U128"/>
  <c r="T128"/>
  <c r="S128"/>
  <c r="R128"/>
  <c r="Q128"/>
  <c r="Y127"/>
  <c r="X127"/>
  <c r="W127"/>
  <c r="V127"/>
  <c r="U127"/>
  <c r="T127"/>
  <c r="S127"/>
  <c r="R127"/>
  <c r="Q127"/>
  <c r="Y126"/>
  <c r="X126"/>
  <c r="W126"/>
  <c r="V126"/>
  <c r="U126"/>
  <c r="T126"/>
  <c r="S126"/>
  <c r="R126"/>
  <c r="Q126"/>
  <c r="Y125"/>
  <c r="X125"/>
  <c r="W125"/>
  <c r="V125"/>
  <c r="U125"/>
  <c r="T125"/>
  <c r="S125"/>
  <c r="R125"/>
  <c r="Q125"/>
  <c r="Y124"/>
  <c r="X124"/>
  <c r="W124"/>
  <c r="V124"/>
  <c r="U124"/>
  <c r="T124"/>
  <c r="S124"/>
  <c r="R124"/>
  <c r="Q124"/>
  <c r="Y123"/>
  <c r="X123"/>
  <c r="W123"/>
  <c r="V123"/>
  <c r="U123"/>
  <c r="T123"/>
  <c r="S123"/>
  <c r="R123"/>
  <c r="Q123"/>
  <c r="Y122"/>
  <c r="X122"/>
  <c r="W122"/>
  <c r="V122"/>
  <c r="U122"/>
  <c r="T122"/>
  <c r="S122"/>
  <c r="R122"/>
  <c r="Q122"/>
  <c r="Y121"/>
  <c r="X121"/>
  <c r="W121"/>
  <c r="V121"/>
  <c r="U121"/>
  <c r="T121"/>
  <c r="S121"/>
  <c r="R121"/>
  <c r="Q121"/>
  <c r="Y120"/>
  <c r="X120"/>
  <c r="W120"/>
  <c r="V120"/>
  <c r="U120"/>
  <c r="T120"/>
  <c r="S120"/>
  <c r="R120"/>
  <c r="Q120"/>
  <c r="Y119"/>
  <c r="X119"/>
  <c r="W119"/>
  <c r="V119"/>
  <c r="U119"/>
  <c r="T119"/>
  <c r="S119"/>
  <c r="R119"/>
  <c r="Q119"/>
  <c r="Y118"/>
  <c r="X118"/>
  <c r="W118"/>
  <c r="V118"/>
  <c r="U118"/>
  <c r="T118"/>
  <c r="S118"/>
  <c r="R118"/>
  <c r="Q118"/>
  <c r="Y117"/>
  <c r="X117"/>
  <c r="W117"/>
  <c r="V117"/>
  <c r="U117"/>
  <c r="T117"/>
  <c r="S117"/>
  <c r="R117"/>
  <c r="Q117"/>
  <c r="Y116"/>
  <c r="X116"/>
  <c r="W116"/>
  <c r="V116"/>
  <c r="U116"/>
  <c r="T116"/>
  <c r="S116"/>
  <c r="R116"/>
  <c r="Q116"/>
  <c r="Y115"/>
  <c r="X115"/>
  <c r="W115"/>
  <c r="V115"/>
  <c r="U115"/>
  <c r="T115"/>
  <c r="S115"/>
  <c r="R115"/>
  <c r="Q115"/>
  <c r="Y114"/>
  <c r="X114"/>
  <c r="W114"/>
  <c r="V114"/>
  <c r="U114"/>
  <c r="T114"/>
  <c r="S114"/>
  <c r="R114"/>
  <c r="Q114"/>
  <c r="Y113"/>
  <c r="X113"/>
  <c r="W113"/>
  <c r="V113"/>
  <c r="U113"/>
  <c r="T113"/>
  <c r="S113"/>
  <c r="R113"/>
  <c r="Q113"/>
  <c r="Y112"/>
  <c r="X112"/>
  <c r="W112"/>
  <c r="V112"/>
  <c r="U112"/>
  <c r="T112"/>
  <c r="S112"/>
  <c r="R112"/>
  <c r="Q112"/>
  <c r="Y111"/>
  <c r="X111"/>
  <c r="W111"/>
  <c r="V111"/>
  <c r="U111"/>
  <c r="T111"/>
  <c r="S111"/>
  <c r="R111"/>
  <c r="Q111"/>
  <c r="Y110"/>
  <c r="X110"/>
  <c r="W110"/>
  <c r="V110"/>
  <c r="U110"/>
  <c r="T110"/>
  <c r="S110"/>
  <c r="R110"/>
  <c r="Q110"/>
  <c r="Y109"/>
  <c r="X109"/>
  <c r="W109"/>
  <c r="V109"/>
  <c r="U109"/>
  <c r="T109"/>
  <c r="S109"/>
  <c r="R109"/>
  <c r="Q109"/>
  <c r="Y108"/>
  <c r="X108"/>
  <c r="W108"/>
  <c r="V108"/>
  <c r="U108"/>
  <c r="T108"/>
  <c r="S108"/>
  <c r="R108"/>
  <c r="Q108"/>
  <c r="Y107"/>
  <c r="X107"/>
  <c r="W107"/>
  <c r="V107"/>
  <c r="U107"/>
  <c r="T107"/>
  <c r="S107"/>
  <c r="R107"/>
  <c r="Q107"/>
  <c r="Y106"/>
  <c r="X106"/>
  <c r="W106"/>
  <c r="V106"/>
  <c r="U106"/>
  <c r="T106"/>
  <c r="S106"/>
  <c r="R106"/>
  <c r="Q106"/>
  <c r="Y105"/>
  <c r="X105"/>
  <c r="W105"/>
  <c r="V105"/>
  <c r="U105"/>
  <c r="T105"/>
  <c r="S105"/>
  <c r="R105"/>
  <c r="Q105"/>
  <c r="Y104"/>
  <c r="X104"/>
  <c r="W104"/>
  <c r="V104"/>
  <c r="U104"/>
  <c r="T104"/>
  <c r="S104"/>
  <c r="R104"/>
  <c r="Q104"/>
  <c r="Y103"/>
  <c r="X103"/>
  <c r="W103"/>
  <c r="V103"/>
  <c r="U103"/>
  <c r="T103"/>
  <c r="S103"/>
  <c r="R103"/>
  <c r="Q103"/>
  <c r="Y102"/>
  <c r="X102"/>
  <c r="W102"/>
  <c r="V102"/>
  <c r="U102"/>
  <c r="T102"/>
  <c r="S102"/>
  <c r="R102"/>
  <c r="Q102"/>
  <c r="Y101"/>
  <c r="X101"/>
  <c r="W101"/>
  <c r="V101"/>
  <c r="U101"/>
  <c r="T101"/>
  <c r="S101"/>
  <c r="R101"/>
  <c r="Q101"/>
  <c r="Y100"/>
  <c r="X100"/>
  <c r="W100"/>
  <c r="V100"/>
  <c r="U100"/>
  <c r="T100"/>
  <c r="S100"/>
  <c r="R100"/>
  <c r="Q100"/>
  <c r="Y99"/>
  <c r="X99"/>
  <c r="W99"/>
  <c r="V99"/>
  <c r="U99"/>
  <c r="T99"/>
  <c r="S99"/>
  <c r="R99"/>
  <c r="Q99"/>
  <c r="Y98"/>
  <c r="X98"/>
  <c r="W98"/>
  <c r="V98"/>
  <c r="U98"/>
  <c r="T98"/>
  <c r="S98"/>
  <c r="R98"/>
  <c r="Q98"/>
  <c r="Y97"/>
  <c r="X97"/>
  <c r="W97"/>
  <c r="V97"/>
  <c r="U97"/>
  <c r="T97"/>
  <c r="S97"/>
  <c r="R97"/>
  <c r="Q97"/>
  <c r="Y96"/>
  <c r="X96"/>
  <c r="W96"/>
  <c r="V96"/>
  <c r="U96"/>
  <c r="T96"/>
  <c r="S96"/>
  <c r="R96"/>
  <c r="Q96"/>
  <c r="Y95"/>
  <c r="X95"/>
  <c r="W95"/>
  <c r="V95"/>
  <c r="U95"/>
  <c r="T95"/>
  <c r="S95"/>
  <c r="R95"/>
  <c r="Q95"/>
  <c r="Y94"/>
  <c r="X94"/>
  <c r="W94"/>
  <c r="V94"/>
  <c r="U94"/>
  <c r="T94"/>
  <c r="S94"/>
  <c r="R94"/>
  <c r="Q94"/>
  <c r="Y93"/>
  <c r="X93"/>
  <c r="W93"/>
  <c r="V93"/>
  <c r="U93"/>
  <c r="T93"/>
  <c r="S93"/>
  <c r="R93"/>
  <c r="Q93"/>
  <c r="Y92"/>
  <c r="X92"/>
  <c r="W92"/>
  <c r="V92"/>
  <c r="U92"/>
  <c r="T92"/>
  <c r="S92"/>
  <c r="R92"/>
  <c r="Q92"/>
  <c r="Y91"/>
  <c r="X91"/>
  <c r="W91"/>
  <c r="V91"/>
  <c r="U91"/>
  <c r="T91"/>
  <c r="S91"/>
  <c r="R91"/>
  <c r="Q91"/>
  <c r="Y90"/>
  <c r="X90"/>
  <c r="W90"/>
  <c r="V90"/>
  <c r="U90"/>
  <c r="T90"/>
  <c r="S90"/>
  <c r="R90"/>
  <c r="Q90"/>
  <c r="Y89"/>
  <c r="X89"/>
  <c r="W89"/>
  <c r="V89"/>
  <c r="U89"/>
  <c r="T89"/>
  <c r="S89"/>
  <c r="R89"/>
  <c r="Q89"/>
  <c r="Y88"/>
  <c r="X88"/>
  <c r="W88"/>
  <c r="V88"/>
  <c r="U88"/>
  <c r="T88"/>
  <c r="S88"/>
  <c r="R88"/>
  <c r="Q88"/>
  <c r="Y87"/>
  <c r="X87"/>
  <c r="W87"/>
  <c r="V87"/>
  <c r="U87"/>
  <c r="T87"/>
  <c r="S87"/>
  <c r="R87"/>
  <c r="Q87"/>
  <c r="Y86"/>
  <c r="X86"/>
  <c r="W86"/>
  <c r="V86"/>
  <c r="U86"/>
  <c r="T86"/>
  <c r="S86"/>
  <c r="R86"/>
  <c r="Q86"/>
  <c r="Y85"/>
  <c r="X85"/>
  <c r="W85"/>
  <c r="V85"/>
  <c r="U85"/>
  <c r="T85"/>
  <c r="S85"/>
  <c r="R85"/>
  <c r="Q85"/>
  <c r="Y84"/>
  <c r="X84"/>
  <c r="W84"/>
  <c r="V84"/>
  <c r="U84"/>
  <c r="T84"/>
  <c r="S84"/>
  <c r="R84"/>
  <c r="Q84"/>
  <c r="Y83"/>
  <c r="X83"/>
  <c r="W83"/>
  <c r="V83"/>
  <c r="U83"/>
  <c r="T83"/>
  <c r="S83"/>
  <c r="R83"/>
  <c r="Q83"/>
  <c r="Y82"/>
  <c r="X82"/>
  <c r="W82"/>
  <c r="V82"/>
  <c r="U82"/>
  <c r="T82"/>
  <c r="S82"/>
  <c r="R82"/>
  <c r="Q82"/>
  <c r="Y81"/>
  <c r="X81"/>
  <c r="W81"/>
  <c r="V81"/>
  <c r="U81"/>
  <c r="T81"/>
  <c r="S81"/>
  <c r="R81"/>
  <c r="Q81"/>
  <c r="Y80"/>
  <c r="X80"/>
  <c r="W80"/>
  <c r="V80"/>
  <c r="U80"/>
  <c r="T80"/>
  <c r="S80"/>
  <c r="R80"/>
  <c r="Q80"/>
  <c r="Y79"/>
  <c r="X79"/>
  <c r="W79"/>
  <c r="V79"/>
  <c r="U79"/>
  <c r="T79"/>
  <c r="S79"/>
  <c r="R79"/>
  <c r="Q79"/>
  <c r="Y78"/>
  <c r="X78"/>
  <c r="W78"/>
  <c r="V78"/>
  <c r="U78"/>
  <c r="T78"/>
  <c r="S78"/>
  <c r="R78"/>
  <c r="Q78"/>
  <c r="Y77"/>
  <c r="X77"/>
  <c r="W77"/>
  <c r="V77"/>
  <c r="U77"/>
  <c r="T77"/>
  <c r="S77"/>
  <c r="R77"/>
  <c r="Q77"/>
  <c r="Y76"/>
  <c r="X76"/>
  <c r="W76"/>
  <c r="V76"/>
  <c r="U76"/>
  <c r="T76"/>
  <c r="S76"/>
  <c r="R76"/>
  <c r="Q76"/>
  <c r="Y75"/>
  <c r="X75"/>
  <c r="W75"/>
  <c r="V75"/>
  <c r="U75"/>
  <c r="T75"/>
  <c r="S75"/>
  <c r="R75"/>
  <c r="Q75"/>
  <c r="Y74"/>
  <c r="X74"/>
  <c r="W74"/>
  <c r="V74"/>
  <c r="U74"/>
  <c r="T74"/>
  <c r="S74"/>
  <c r="R74"/>
  <c r="Q74"/>
  <c r="Y73"/>
  <c r="X73"/>
  <c r="W73"/>
  <c r="V73"/>
  <c r="U73"/>
  <c r="T73"/>
  <c r="S73"/>
  <c r="R73"/>
  <c r="Q73"/>
  <c r="Y72"/>
  <c r="X72"/>
  <c r="W72"/>
  <c r="V72"/>
  <c r="U72"/>
  <c r="T72"/>
  <c r="S72"/>
  <c r="R72"/>
  <c r="Q72"/>
  <c r="Y70"/>
  <c r="X70"/>
  <c r="W70"/>
  <c r="V70"/>
  <c r="U70"/>
  <c r="T70"/>
  <c r="S70"/>
  <c r="R70"/>
  <c r="Q70"/>
  <c r="S68"/>
  <c r="R68"/>
  <c r="Q68"/>
  <c r="Y66"/>
  <c r="X66"/>
  <c r="W66"/>
  <c r="V66"/>
  <c r="U66"/>
  <c r="T66"/>
  <c r="S66"/>
  <c r="R66"/>
  <c r="Q66"/>
  <c r="Y65"/>
  <c r="X65"/>
  <c r="W65"/>
  <c r="V65"/>
  <c r="U65"/>
  <c r="T65"/>
  <c r="S65"/>
  <c r="R65"/>
  <c r="Q65"/>
  <c r="Y64"/>
  <c r="X64"/>
  <c r="W64"/>
  <c r="V64"/>
  <c r="U64"/>
  <c r="T64"/>
  <c r="S64"/>
  <c r="R64"/>
  <c r="Q64"/>
  <c r="Y63"/>
  <c r="X63"/>
  <c r="W63"/>
  <c r="V63"/>
  <c r="U63"/>
  <c r="T63"/>
  <c r="S63"/>
  <c r="R63"/>
  <c r="Q63"/>
  <c r="Y61"/>
  <c r="X61"/>
  <c r="W61"/>
  <c r="V61"/>
  <c r="U61"/>
  <c r="T61"/>
  <c r="S61"/>
  <c r="R61"/>
  <c r="Q61"/>
  <c r="Y60"/>
  <c r="X60"/>
  <c r="W60"/>
  <c r="V60"/>
  <c r="U60"/>
  <c r="T60"/>
  <c r="S60"/>
  <c r="R60"/>
  <c r="Q60"/>
  <c r="Y59"/>
  <c r="X59"/>
  <c r="W59"/>
  <c r="V59"/>
  <c r="U59"/>
  <c r="T59"/>
  <c r="S59"/>
  <c r="R59"/>
  <c r="Q59"/>
  <c r="Y58"/>
  <c r="X58"/>
  <c r="W58"/>
  <c r="V58"/>
  <c r="U58"/>
  <c r="T58"/>
  <c r="S58"/>
  <c r="R58"/>
  <c r="Q58"/>
  <c r="Y57"/>
  <c r="X57"/>
  <c r="W57"/>
  <c r="V57"/>
  <c r="U57"/>
  <c r="T57"/>
  <c r="S57"/>
  <c r="R57"/>
  <c r="Q57"/>
  <c r="Y56"/>
  <c r="X56"/>
  <c r="W56"/>
  <c r="V56"/>
  <c r="U56"/>
  <c r="T56"/>
  <c r="S56"/>
  <c r="R56"/>
  <c r="Q56"/>
  <c r="Y55"/>
  <c r="X55"/>
  <c r="W55"/>
  <c r="V55"/>
  <c r="U55"/>
  <c r="T55"/>
  <c r="S55"/>
  <c r="R55"/>
  <c r="Q55"/>
  <c r="Y54"/>
  <c r="X54"/>
  <c r="W54"/>
  <c r="V54"/>
  <c r="U54"/>
  <c r="T54"/>
  <c r="S54"/>
  <c r="R54"/>
  <c r="Q54"/>
  <c r="Y53"/>
  <c r="X53"/>
  <c r="W53"/>
  <c r="V53"/>
  <c r="U53"/>
  <c r="T53"/>
  <c r="S53"/>
  <c r="R53"/>
  <c r="Q53"/>
  <c r="Y52"/>
  <c r="X52"/>
  <c r="W52"/>
  <c r="V52"/>
  <c r="U52"/>
  <c r="T52"/>
  <c r="S52"/>
  <c r="R52"/>
  <c r="Q52"/>
  <c r="Y51"/>
  <c r="X51"/>
  <c r="W51"/>
  <c r="V51"/>
  <c r="U51"/>
  <c r="T51"/>
  <c r="S51"/>
  <c r="R51"/>
  <c r="Q51"/>
  <c r="Y50"/>
  <c r="X50"/>
  <c r="W50"/>
  <c r="V50"/>
  <c r="U50"/>
  <c r="T50"/>
  <c r="S50"/>
  <c r="R50"/>
  <c r="Q50"/>
  <c r="Y49"/>
  <c r="X49"/>
  <c r="W49"/>
  <c r="V49"/>
  <c r="U49"/>
  <c r="T49"/>
  <c r="S49"/>
  <c r="R49"/>
  <c r="Q49"/>
  <c r="Y48"/>
  <c r="X48"/>
  <c r="W48"/>
  <c r="V48"/>
  <c r="U48"/>
  <c r="T48"/>
  <c r="S48"/>
  <c r="R48"/>
  <c r="Q48"/>
  <c r="Y47"/>
  <c r="X47"/>
  <c r="W47"/>
  <c r="V47"/>
  <c r="U47"/>
  <c r="T47"/>
  <c r="S47"/>
  <c r="R47"/>
  <c r="Q47"/>
  <c r="Y46"/>
  <c r="X46"/>
  <c r="W46"/>
  <c r="V46"/>
  <c r="U46"/>
  <c r="T46"/>
  <c r="S46"/>
  <c r="R46"/>
  <c r="Q46"/>
  <c r="Y45"/>
  <c r="X45"/>
  <c r="W45"/>
  <c r="V45"/>
  <c r="U45"/>
  <c r="T45"/>
  <c r="S45"/>
  <c r="R45"/>
  <c r="Q45"/>
  <c r="Y44"/>
  <c r="X44"/>
  <c r="W44"/>
  <c r="V44"/>
  <c r="U44"/>
  <c r="T44"/>
  <c r="S44"/>
  <c r="R44"/>
  <c r="Q44"/>
  <c r="Y43"/>
  <c r="X43"/>
  <c r="W43"/>
  <c r="V43"/>
  <c r="U43"/>
  <c r="T43"/>
  <c r="S43"/>
  <c r="R43"/>
  <c r="Q43"/>
  <c r="Y42"/>
  <c r="X42"/>
  <c r="W42"/>
  <c r="V42"/>
  <c r="U42"/>
  <c r="T42"/>
  <c r="S42"/>
  <c r="R42"/>
  <c r="Q42"/>
  <c r="Y41"/>
  <c r="X41"/>
  <c r="W41"/>
  <c r="V41"/>
  <c r="U41"/>
  <c r="T41"/>
  <c r="S41"/>
  <c r="R41"/>
  <c r="Q41"/>
  <c r="Y40"/>
  <c r="X40"/>
  <c r="W40"/>
  <c r="V40"/>
  <c r="U40"/>
  <c r="T40"/>
  <c r="S40"/>
  <c r="R40"/>
  <c r="Q40"/>
  <c r="Y38"/>
  <c r="X38"/>
  <c r="W38"/>
  <c r="V38"/>
  <c r="U38"/>
  <c r="T38"/>
  <c r="S38"/>
  <c r="R38"/>
  <c r="Q38"/>
  <c r="Y37"/>
  <c r="X37"/>
  <c r="W37"/>
  <c r="V37"/>
  <c r="U37"/>
  <c r="T37"/>
  <c r="S37"/>
  <c r="R37"/>
  <c r="Q37"/>
  <c r="Y36"/>
  <c r="X36"/>
  <c r="W36"/>
  <c r="V36"/>
  <c r="U36"/>
  <c r="T36"/>
  <c r="S36"/>
  <c r="R36"/>
  <c r="Q36"/>
  <c r="Y35"/>
  <c r="X35"/>
  <c r="W35"/>
  <c r="V35"/>
  <c r="U35"/>
  <c r="T35"/>
  <c r="S35"/>
  <c r="R35"/>
  <c r="Q35"/>
  <c r="Y34"/>
  <c r="X34"/>
  <c r="W34"/>
  <c r="V34"/>
  <c r="U34"/>
  <c r="T34"/>
  <c r="S34"/>
  <c r="R34"/>
  <c r="Q34"/>
  <c r="Y33"/>
  <c r="X33"/>
  <c r="W33"/>
  <c r="V33"/>
  <c r="U33"/>
  <c r="T33"/>
  <c r="S33"/>
  <c r="R33"/>
  <c r="Q33"/>
  <c r="Y32"/>
  <c r="X32"/>
  <c r="W32"/>
  <c r="V32"/>
  <c r="U32"/>
  <c r="T32"/>
  <c r="S32"/>
  <c r="R32"/>
  <c r="Q32"/>
  <c r="Y31"/>
  <c r="X31"/>
  <c r="W31"/>
  <c r="V31"/>
  <c r="U31"/>
  <c r="T31"/>
  <c r="S31"/>
  <c r="R31"/>
  <c r="Q31"/>
  <c r="Y30"/>
  <c r="X30"/>
  <c r="W30"/>
  <c r="V30"/>
  <c r="U30"/>
  <c r="T30"/>
  <c r="S30"/>
  <c r="R30"/>
  <c r="Q30"/>
  <c r="Y29"/>
  <c r="X29"/>
  <c r="W29"/>
  <c r="V29"/>
  <c r="U29"/>
  <c r="T29"/>
  <c r="S29"/>
  <c r="R29"/>
  <c r="Q29"/>
  <c r="Y28"/>
  <c r="X28"/>
  <c r="W28"/>
  <c r="V28"/>
  <c r="U28"/>
  <c r="T28"/>
  <c r="S28"/>
  <c r="R28"/>
  <c r="Q28"/>
  <c r="Y27"/>
  <c r="X27"/>
  <c r="W27"/>
  <c r="V27"/>
  <c r="U27"/>
  <c r="T27"/>
  <c r="S27"/>
  <c r="R27"/>
  <c r="Q27"/>
  <c r="Y26"/>
  <c r="X26"/>
  <c r="W26"/>
  <c r="V26"/>
  <c r="U26"/>
  <c r="T26"/>
  <c r="S26"/>
  <c r="R26"/>
  <c r="Q26"/>
  <c r="Y24"/>
  <c r="X24"/>
  <c r="W24"/>
  <c r="V24"/>
  <c r="U24"/>
  <c r="T24"/>
  <c r="S24"/>
  <c r="R24"/>
  <c r="Q24"/>
  <c r="Y23"/>
  <c r="X23"/>
  <c r="W23"/>
  <c r="V23"/>
  <c r="U23"/>
  <c r="T23"/>
  <c r="S23"/>
  <c r="R23"/>
  <c r="Q23"/>
  <c r="Y22"/>
  <c r="X22"/>
  <c r="W22"/>
  <c r="V22"/>
  <c r="U22"/>
  <c r="T22"/>
  <c r="S22"/>
  <c r="R22"/>
  <c r="Q22"/>
  <c r="Y21"/>
  <c r="X21"/>
  <c r="W21"/>
  <c r="V21"/>
  <c r="U21"/>
  <c r="T21"/>
  <c r="S21"/>
  <c r="R21"/>
  <c r="Q21"/>
  <c r="V20"/>
  <c r="U20"/>
  <c r="T20"/>
  <c r="S20"/>
  <c r="R20"/>
  <c r="Q20"/>
  <c r="Y19"/>
  <c r="X19"/>
  <c r="W19"/>
  <c r="V19"/>
  <c r="U19"/>
  <c r="T19"/>
  <c r="S19"/>
  <c r="R19"/>
  <c r="Q19"/>
  <c r="Y18"/>
  <c r="X18"/>
  <c r="W18"/>
  <c r="V18"/>
  <c r="U18"/>
  <c r="T18"/>
  <c r="S18"/>
  <c r="R18"/>
  <c r="Q18"/>
  <c r="Y17"/>
  <c r="X17"/>
  <c r="W17"/>
  <c r="V17"/>
  <c r="U17"/>
  <c r="T17"/>
  <c r="S17"/>
  <c r="R17"/>
  <c r="Q17"/>
  <c r="S16"/>
  <c r="R16"/>
  <c r="Q16"/>
  <c r="Y15"/>
  <c r="X15"/>
  <c r="W15"/>
  <c r="V15"/>
  <c r="U15"/>
  <c r="T15"/>
  <c r="S15"/>
  <c r="R15"/>
  <c r="Q15"/>
  <c r="Y14"/>
  <c r="X14"/>
  <c r="W14"/>
  <c r="V14"/>
  <c r="U14"/>
  <c r="T14"/>
  <c r="S14"/>
  <c r="R14"/>
  <c r="Q14"/>
  <c r="Y13"/>
  <c r="X13"/>
  <c r="W13"/>
  <c r="V13"/>
  <c r="U13"/>
  <c r="T13"/>
  <c r="S13"/>
  <c r="R13"/>
  <c r="Q13"/>
  <c r="Y12"/>
  <c r="X12"/>
  <c r="W12"/>
  <c r="V12"/>
  <c r="U12"/>
  <c r="T12"/>
  <c r="S12"/>
  <c r="R12"/>
  <c r="Q12"/>
  <c r="Y11"/>
  <c r="X11"/>
  <c r="W11"/>
  <c r="V11"/>
  <c r="U11"/>
  <c r="T11"/>
  <c r="S11"/>
  <c r="R11"/>
  <c r="Q11"/>
  <c r="Y10"/>
  <c r="X10"/>
  <c r="W10"/>
  <c r="V10"/>
  <c r="U10"/>
  <c r="T10"/>
  <c r="S10"/>
  <c r="R10"/>
  <c r="Q10"/>
  <c r="Y9"/>
  <c r="X9"/>
  <c r="W9"/>
  <c r="V9"/>
  <c r="U9"/>
  <c r="T9"/>
  <c r="S9"/>
  <c r="R9"/>
  <c r="Q9"/>
  <c r="Y8"/>
  <c r="X8"/>
  <c r="W8"/>
  <c r="V8"/>
  <c r="U8"/>
  <c r="T8"/>
  <c r="S8"/>
  <c r="R8"/>
  <c r="Q8"/>
  <c r="Y7"/>
  <c r="X7"/>
  <c r="W7"/>
  <c r="V7"/>
  <c r="U7"/>
  <c r="T7"/>
  <c r="S7"/>
  <c r="R7"/>
  <c r="Q7"/>
  <c r="V6"/>
  <c r="U6"/>
  <c r="T6"/>
  <c r="S6"/>
  <c r="R6"/>
  <c r="Q6"/>
  <c r="Y5"/>
  <c r="X5"/>
  <c r="W5"/>
  <c r="V5"/>
  <c r="U5"/>
  <c r="T5"/>
  <c r="S5"/>
  <c r="R5"/>
  <c r="Q5"/>
  <c r="V4"/>
  <c r="U4"/>
  <c r="T4"/>
  <c r="S4"/>
  <c r="R4"/>
  <c r="Q4"/>
  <c r="V3"/>
  <c r="U3"/>
  <c r="T3"/>
  <c r="S3"/>
  <c r="R3"/>
  <c r="Q3"/>
  <c r="Y73" i="14"/>
  <c r="Y74"/>
  <c r="Y75"/>
  <c r="Y76"/>
  <c r="Y77"/>
  <c r="Y78"/>
  <c r="Y80"/>
  <c r="Y85"/>
  <c r="Y87"/>
  <c r="Y89"/>
  <c r="Y90"/>
  <c r="Y91"/>
  <c r="Y92"/>
  <c r="Y93"/>
  <c r="Y94"/>
  <c r="Y98"/>
  <c r="Y100"/>
  <c r="Y101"/>
  <c r="Y102"/>
  <c r="Y103"/>
  <c r="Y104"/>
  <c r="Y105"/>
  <c r="Y106"/>
  <c r="Y107"/>
  <c r="Y108"/>
  <c r="Y109"/>
  <c r="Y110"/>
  <c r="Y111"/>
  <c r="Y112"/>
  <c r="F25" i="11" s="1"/>
  <c r="Y113" i="14"/>
  <c r="Y114"/>
  <c r="Y115"/>
  <c r="Y116"/>
  <c r="Y117"/>
  <c r="Y118"/>
  <c r="Y119"/>
  <c r="Y120"/>
  <c r="Y121"/>
  <c r="Y123"/>
  <c r="Y124"/>
  <c r="Y125"/>
  <c r="Y126"/>
  <c r="Y127"/>
  <c r="Y133"/>
  <c r="Y134"/>
  <c r="Y135"/>
  <c r="Y72"/>
  <c r="X73"/>
  <c r="X74"/>
  <c r="X75"/>
  <c r="X76"/>
  <c r="X77"/>
  <c r="X78"/>
  <c r="X80"/>
  <c r="X85"/>
  <c r="X87"/>
  <c r="X89"/>
  <c r="X90"/>
  <c r="X91"/>
  <c r="X92"/>
  <c r="X93"/>
  <c r="X94"/>
  <c r="X98"/>
  <c r="X100"/>
  <c r="X101"/>
  <c r="X102"/>
  <c r="X103"/>
  <c r="X104"/>
  <c r="X105"/>
  <c r="X106"/>
  <c r="X107"/>
  <c r="X108"/>
  <c r="X109"/>
  <c r="X110"/>
  <c r="X111"/>
  <c r="X112"/>
  <c r="X113"/>
  <c r="X114"/>
  <c r="X115"/>
  <c r="X116"/>
  <c r="X117"/>
  <c r="X118"/>
  <c r="X119"/>
  <c r="X120"/>
  <c r="X121"/>
  <c r="X123"/>
  <c r="X124"/>
  <c r="X125"/>
  <c r="X126"/>
  <c r="X127"/>
  <c r="X133"/>
  <c r="X134"/>
  <c r="X135"/>
  <c r="X72"/>
  <c r="W73"/>
  <c r="W74"/>
  <c r="W75"/>
  <c r="W76"/>
  <c r="W77"/>
  <c r="W78"/>
  <c r="W80"/>
  <c r="W85"/>
  <c r="W87"/>
  <c r="W89"/>
  <c r="W90"/>
  <c r="W91"/>
  <c r="W92"/>
  <c r="W93"/>
  <c r="W94"/>
  <c r="W98"/>
  <c r="W100"/>
  <c r="W101"/>
  <c r="W102"/>
  <c r="W103"/>
  <c r="W104"/>
  <c r="W105"/>
  <c r="W106"/>
  <c r="W107"/>
  <c r="W108"/>
  <c r="W109"/>
  <c r="W110"/>
  <c r="W111"/>
  <c r="W112"/>
  <c r="W113"/>
  <c r="W114"/>
  <c r="W115"/>
  <c r="W116"/>
  <c r="W117"/>
  <c r="W118"/>
  <c r="W119"/>
  <c r="W120"/>
  <c r="W121"/>
  <c r="W123"/>
  <c r="W124"/>
  <c r="W125"/>
  <c r="W126"/>
  <c r="W127"/>
  <c r="W133"/>
  <c r="W134"/>
  <c r="W135"/>
  <c r="W72"/>
  <c r="V73"/>
  <c r="V74"/>
  <c r="V75"/>
  <c r="V76"/>
  <c r="V77"/>
  <c r="V78"/>
  <c r="V80"/>
  <c r="V85"/>
  <c r="V87"/>
  <c r="V89"/>
  <c r="V90"/>
  <c r="V91"/>
  <c r="V92"/>
  <c r="V93"/>
  <c r="V94"/>
  <c r="V98"/>
  <c r="V100"/>
  <c r="V101"/>
  <c r="V102"/>
  <c r="V103"/>
  <c r="V104"/>
  <c r="V105"/>
  <c r="V106"/>
  <c r="V107"/>
  <c r="V108"/>
  <c r="V109"/>
  <c r="V110"/>
  <c r="V111"/>
  <c r="V112"/>
  <c r="V113"/>
  <c r="V114"/>
  <c r="V115"/>
  <c r="V116"/>
  <c r="V117"/>
  <c r="V118"/>
  <c r="V119"/>
  <c r="V120"/>
  <c r="V121"/>
  <c r="V123"/>
  <c r="V124"/>
  <c r="V125"/>
  <c r="V126"/>
  <c r="V127"/>
  <c r="V133"/>
  <c r="V134"/>
  <c r="V135"/>
  <c r="V72"/>
  <c r="U73"/>
  <c r="U74"/>
  <c r="U75"/>
  <c r="U76"/>
  <c r="U77"/>
  <c r="U78"/>
  <c r="U80"/>
  <c r="U85"/>
  <c r="U87"/>
  <c r="U89"/>
  <c r="U90"/>
  <c r="U91"/>
  <c r="U92"/>
  <c r="U93"/>
  <c r="U94"/>
  <c r="U98"/>
  <c r="U100"/>
  <c r="U101"/>
  <c r="U102"/>
  <c r="U103"/>
  <c r="U104"/>
  <c r="U105"/>
  <c r="U106"/>
  <c r="U107"/>
  <c r="U108"/>
  <c r="U109"/>
  <c r="U110"/>
  <c r="U111"/>
  <c r="U112"/>
  <c r="U113"/>
  <c r="U114"/>
  <c r="U115"/>
  <c r="U116"/>
  <c r="U117"/>
  <c r="U118"/>
  <c r="U119"/>
  <c r="U120"/>
  <c r="U121"/>
  <c r="U123"/>
  <c r="U124"/>
  <c r="U125"/>
  <c r="U126"/>
  <c r="U127"/>
  <c r="U133"/>
  <c r="U134"/>
  <c r="U135"/>
  <c r="U72"/>
  <c r="T73"/>
  <c r="T74"/>
  <c r="T75"/>
  <c r="T76"/>
  <c r="T77"/>
  <c r="T78"/>
  <c r="T80"/>
  <c r="T85"/>
  <c r="T87"/>
  <c r="T89"/>
  <c r="T90"/>
  <c r="T91"/>
  <c r="T92"/>
  <c r="T93"/>
  <c r="T94"/>
  <c r="T98"/>
  <c r="T100"/>
  <c r="T101"/>
  <c r="T102"/>
  <c r="T103"/>
  <c r="T104"/>
  <c r="T105"/>
  <c r="T106"/>
  <c r="T107"/>
  <c r="T108"/>
  <c r="T109"/>
  <c r="T110"/>
  <c r="T111"/>
  <c r="T112"/>
  <c r="T113"/>
  <c r="T114"/>
  <c r="T115"/>
  <c r="T116"/>
  <c r="T117"/>
  <c r="T118"/>
  <c r="T119"/>
  <c r="T120"/>
  <c r="T121"/>
  <c r="T123"/>
  <c r="T124"/>
  <c r="T125"/>
  <c r="T126"/>
  <c r="T127"/>
  <c r="T133"/>
  <c r="T134"/>
  <c r="T135"/>
  <c r="T72"/>
  <c r="S73"/>
  <c r="S74"/>
  <c r="S75"/>
  <c r="S76"/>
  <c r="S77"/>
  <c r="S78"/>
  <c r="S80"/>
  <c r="S85"/>
  <c r="S87"/>
  <c r="S89"/>
  <c r="S90"/>
  <c r="S91"/>
  <c r="S92"/>
  <c r="S93"/>
  <c r="S94"/>
  <c r="S98"/>
  <c r="S100"/>
  <c r="S101"/>
  <c r="S102"/>
  <c r="S103"/>
  <c r="S104"/>
  <c r="S105"/>
  <c r="S106"/>
  <c r="S107"/>
  <c r="S108"/>
  <c r="S109"/>
  <c r="S110"/>
  <c r="S111"/>
  <c r="S112"/>
  <c r="S113"/>
  <c r="S114"/>
  <c r="S115"/>
  <c r="S116"/>
  <c r="S117"/>
  <c r="S118"/>
  <c r="S119"/>
  <c r="S120"/>
  <c r="S121"/>
  <c r="S123"/>
  <c r="S124"/>
  <c r="S125"/>
  <c r="S126"/>
  <c r="S127"/>
  <c r="S133"/>
  <c r="H25" i="11"/>
  <c r="S134" i="14"/>
  <c r="S135"/>
  <c r="S72"/>
  <c r="R73"/>
  <c r="R74"/>
  <c r="R75"/>
  <c r="R76"/>
  <c r="R77"/>
  <c r="R78"/>
  <c r="R80"/>
  <c r="R85"/>
  <c r="R87"/>
  <c r="R89"/>
  <c r="R90"/>
  <c r="R91"/>
  <c r="R92"/>
  <c r="R93"/>
  <c r="R94"/>
  <c r="R98"/>
  <c r="R100"/>
  <c r="R101"/>
  <c r="R102"/>
  <c r="R103"/>
  <c r="R104"/>
  <c r="R105"/>
  <c r="R106"/>
  <c r="R107"/>
  <c r="R108"/>
  <c r="R109"/>
  <c r="R110"/>
  <c r="R111"/>
  <c r="R112"/>
  <c r="R113"/>
  <c r="R114"/>
  <c r="R115"/>
  <c r="R116"/>
  <c r="R117"/>
  <c r="R118"/>
  <c r="R119"/>
  <c r="R120"/>
  <c r="R121"/>
  <c r="R123"/>
  <c r="R124"/>
  <c r="R125"/>
  <c r="R126"/>
  <c r="R127"/>
  <c r="R133"/>
  <c r="R134"/>
  <c r="R135"/>
  <c r="R72"/>
  <c r="K15" i="11"/>
  <c r="I25" s="1"/>
  <c r="K9"/>
  <c r="I24" s="1"/>
  <c r="K4"/>
  <c r="I23" s="1"/>
  <c r="H24"/>
  <c r="H23"/>
  <c r="G25"/>
  <c r="G23"/>
  <c r="F24"/>
  <c r="F23"/>
  <c r="J16"/>
  <c r="I13"/>
  <c r="J12"/>
  <c r="J7"/>
  <c r="I7"/>
  <c r="Y70" i="14"/>
  <c r="X70"/>
  <c r="W70"/>
  <c r="V70"/>
  <c r="U70"/>
  <c r="T70"/>
  <c r="S70"/>
  <c r="R70"/>
  <c r="Q70"/>
  <c r="S68"/>
  <c r="R68"/>
  <c r="Q68"/>
  <c r="Y66"/>
  <c r="X66"/>
  <c r="W66"/>
  <c r="V66"/>
  <c r="U66"/>
  <c r="T66"/>
  <c r="S66"/>
  <c r="R66"/>
  <c r="Q66"/>
  <c r="Y65"/>
  <c r="X65"/>
  <c r="W65"/>
  <c r="V65"/>
  <c r="U65"/>
  <c r="T65"/>
  <c r="S65"/>
  <c r="R65"/>
  <c r="Q65"/>
  <c r="Y64"/>
  <c r="X64"/>
  <c r="W64"/>
  <c r="V64"/>
  <c r="U64"/>
  <c r="T64"/>
  <c r="S64"/>
  <c r="R64"/>
  <c r="Q64"/>
  <c r="Y63"/>
  <c r="X63"/>
  <c r="W63"/>
  <c r="V63"/>
  <c r="U63"/>
  <c r="T63"/>
  <c r="S63"/>
  <c r="R63"/>
  <c r="Q63"/>
  <c r="Y61"/>
  <c r="X61"/>
  <c r="W61"/>
  <c r="V61"/>
  <c r="U61"/>
  <c r="T61"/>
  <c r="S61"/>
  <c r="R61"/>
  <c r="Q61"/>
  <c r="Y60"/>
  <c r="X60"/>
  <c r="W60"/>
  <c r="V60"/>
  <c r="U60"/>
  <c r="T60"/>
  <c r="S60"/>
  <c r="R60"/>
  <c r="Q60"/>
  <c r="Y59"/>
  <c r="X59"/>
  <c r="W59"/>
  <c r="V59"/>
  <c r="U59"/>
  <c r="T59"/>
  <c r="S59"/>
  <c r="R59"/>
  <c r="Q59"/>
  <c r="Y58"/>
  <c r="X58"/>
  <c r="W58"/>
  <c r="V58"/>
  <c r="U58"/>
  <c r="T58"/>
  <c r="S58"/>
  <c r="R58"/>
  <c r="Q58"/>
  <c r="Y57"/>
  <c r="X57"/>
  <c r="W57"/>
  <c r="V57"/>
  <c r="U57"/>
  <c r="T57"/>
  <c r="S57"/>
  <c r="R57"/>
  <c r="Q57"/>
  <c r="Y56"/>
  <c r="X56"/>
  <c r="W56"/>
  <c r="V56"/>
  <c r="U56"/>
  <c r="T56"/>
  <c r="S56"/>
  <c r="R56"/>
  <c r="Q56"/>
  <c r="Y55"/>
  <c r="X55"/>
  <c r="W55"/>
  <c r="V55"/>
  <c r="U55"/>
  <c r="T55"/>
  <c r="S55"/>
  <c r="R55"/>
  <c r="Q55"/>
  <c r="Y54"/>
  <c r="X54"/>
  <c r="W54"/>
  <c r="V54"/>
  <c r="U54"/>
  <c r="T54"/>
  <c r="S54"/>
  <c r="R54"/>
  <c r="Q54"/>
  <c r="Y53"/>
  <c r="X53"/>
  <c r="W53"/>
  <c r="V53"/>
  <c r="U53"/>
  <c r="T53"/>
  <c r="S53"/>
  <c r="R53"/>
  <c r="Q53"/>
  <c r="Y52"/>
  <c r="X52"/>
  <c r="W52"/>
  <c r="V52"/>
  <c r="U52"/>
  <c r="T52"/>
  <c r="S52"/>
  <c r="R52"/>
  <c r="Q52"/>
  <c r="Y51"/>
  <c r="X51"/>
  <c r="W51"/>
  <c r="V51"/>
  <c r="U51"/>
  <c r="T51"/>
  <c r="S51"/>
  <c r="R51"/>
  <c r="Q51"/>
  <c r="Y50"/>
  <c r="X50"/>
  <c r="W50"/>
  <c r="V50"/>
  <c r="U50"/>
  <c r="T50"/>
  <c r="S50"/>
  <c r="R50"/>
  <c r="Q50"/>
  <c r="Y49"/>
  <c r="X49"/>
  <c r="W49"/>
  <c r="V49"/>
  <c r="U49"/>
  <c r="T49"/>
  <c r="S49"/>
  <c r="R49"/>
  <c r="Q49"/>
  <c r="Y48"/>
  <c r="X48"/>
  <c r="W48"/>
  <c r="V48"/>
  <c r="U48"/>
  <c r="T48"/>
  <c r="S48"/>
  <c r="R48"/>
  <c r="Q48"/>
  <c r="Y47"/>
  <c r="X47"/>
  <c r="W47"/>
  <c r="V47"/>
  <c r="U47"/>
  <c r="T47"/>
  <c r="S47"/>
  <c r="R47"/>
  <c r="Q47"/>
  <c r="Y46"/>
  <c r="X46"/>
  <c r="W46"/>
  <c r="V46"/>
  <c r="U46"/>
  <c r="T46"/>
  <c r="S46"/>
  <c r="R46"/>
  <c r="Q46"/>
  <c r="Y45"/>
  <c r="X45"/>
  <c r="W45"/>
  <c r="V45"/>
  <c r="U45"/>
  <c r="T45"/>
  <c r="S45"/>
  <c r="R45"/>
  <c r="Q45"/>
  <c r="Y44"/>
  <c r="X44"/>
  <c r="W44"/>
  <c r="V44"/>
  <c r="U44"/>
  <c r="T44"/>
  <c r="S44"/>
  <c r="R44"/>
  <c r="Q44"/>
  <c r="Y43"/>
  <c r="X43"/>
  <c r="W43"/>
  <c r="V43"/>
  <c r="U43"/>
  <c r="T43"/>
  <c r="S43"/>
  <c r="R43"/>
  <c r="Q43"/>
  <c r="Y42"/>
  <c r="X42"/>
  <c r="W42"/>
  <c r="V42"/>
  <c r="U42"/>
  <c r="T42"/>
  <c r="S42"/>
  <c r="R42"/>
  <c r="Q42"/>
  <c r="Y41"/>
  <c r="X41"/>
  <c r="W41"/>
  <c r="V41"/>
  <c r="U41"/>
  <c r="T41"/>
  <c r="S41"/>
  <c r="R41"/>
  <c r="Q41"/>
  <c r="Y40"/>
  <c r="X40"/>
  <c r="W40"/>
  <c r="V40"/>
  <c r="U40"/>
  <c r="T40"/>
  <c r="S40"/>
  <c r="R40"/>
  <c r="Q40"/>
  <c r="Y38"/>
  <c r="X38"/>
  <c r="W38"/>
  <c r="V38"/>
  <c r="U38"/>
  <c r="T38"/>
  <c r="S38"/>
  <c r="R38"/>
  <c r="Q38"/>
  <c r="Y37"/>
  <c r="X37"/>
  <c r="W37"/>
  <c r="V37"/>
  <c r="U37"/>
  <c r="T37"/>
  <c r="S37"/>
  <c r="R37"/>
  <c r="Q37"/>
  <c r="Y36"/>
  <c r="X36"/>
  <c r="W36"/>
  <c r="V36"/>
  <c r="U36"/>
  <c r="T36"/>
  <c r="S36"/>
  <c r="R36"/>
  <c r="Q36"/>
  <c r="Y35"/>
  <c r="X35"/>
  <c r="W35"/>
  <c r="V35"/>
  <c r="U35"/>
  <c r="T35"/>
  <c r="S35"/>
  <c r="R35"/>
  <c r="Q35"/>
  <c r="Y34"/>
  <c r="X34"/>
  <c r="W34"/>
  <c r="V34"/>
  <c r="U34"/>
  <c r="T34"/>
  <c r="S34"/>
  <c r="R34"/>
  <c r="Q34"/>
  <c r="Y33"/>
  <c r="X33"/>
  <c r="W33"/>
  <c r="V33"/>
  <c r="U33"/>
  <c r="T33"/>
  <c r="S33"/>
  <c r="R33"/>
  <c r="Q33"/>
  <c r="Y32"/>
  <c r="X32"/>
  <c r="W32"/>
  <c r="V32"/>
  <c r="U32"/>
  <c r="T32"/>
  <c r="S32"/>
  <c r="R32"/>
  <c r="Q32"/>
  <c r="Y31"/>
  <c r="X31"/>
  <c r="W31"/>
  <c r="V31"/>
  <c r="U31"/>
  <c r="T31"/>
  <c r="S31"/>
  <c r="R31"/>
  <c r="Q31"/>
  <c r="Y30"/>
  <c r="X30"/>
  <c r="W30"/>
  <c r="V30"/>
  <c r="U30"/>
  <c r="T30"/>
  <c r="S30"/>
  <c r="R30"/>
  <c r="Q30"/>
  <c r="Y29"/>
  <c r="X29"/>
  <c r="W29"/>
  <c r="V29"/>
  <c r="U29"/>
  <c r="T29"/>
  <c r="S29"/>
  <c r="R29"/>
  <c r="Q29"/>
  <c r="Y28"/>
  <c r="X28"/>
  <c r="W28"/>
  <c r="V28"/>
  <c r="U28"/>
  <c r="T28"/>
  <c r="S28"/>
  <c r="R28"/>
  <c r="Q28"/>
  <c r="Y27"/>
  <c r="X27"/>
  <c r="W27"/>
  <c r="V27"/>
  <c r="U27"/>
  <c r="T27"/>
  <c r="S27"/>
  <c r="R27"/>
  <c r="Q27"/>
  <c r="Y26"/>
  <c r="X26"/>
  <c r="W26"/>
  <c r="V26"/>
  <c r="U26"/>
  <c r="T26"/>
  <c r="S26"/>
  <c r="R26"/>
  <c r="Q26"/>
  <c r="Y24"/>
  <c r="X24"/>
  <c r="W24"/>
  <c r="V24"/>
  <c r="U24"/>
  <c r="T24"/>
  <c r="S24"/>
  <c r="R24"/>
  <c r="Q24"/>
  <c r="Y23"/>
  <c r="X23"/>
  <c r="W23"/>
  <c r="V23"/>
  <c r="U23"/>
  <c r="T23"/>
  <c r="S23"/>
  <c r="R23"/>
  <c r="Q23"/>
  <c r="Y22"/>
  <c r="X22"/>
  <c r="W22"/>
  <c r="V22"/>
  <c r="U22"/>
  <c r="T22"/>
  <c r="S22"/>
  <c r="R22"/>
  <c r="Q22"/>
  <c r="Y21"/>
  <c r="X21"/>
  <c r="W21"/>
  <c r="V21"/>
  <c r="U21"/>
  <c r="T21"/>
  <c r="S21"/>
  <c r="R21"/>
  <c r="Q21"/>
  <c r="V20"/>
  <c r="U20"/>
  <c r="T20"/>
  <c r="S20"/>
  <c r="R20"/>
  <c r="Q20"/>
  <c r="Y19"/>
  <c r="X19"/>
  <c r="W19"/>
  <c r="V19"/>
  <c r="U19"/>
  <c r="T19"/>
  <c r="S19"/>
  <c r="R19"/>
  <c r="Q19"/>
  <c r="Y18"/>
  <c r="X18"/>
  <c r="W18"/>
  <c r="V18"/>
  <c r="U18"/>
  <c r="T18"/>
  <c r="S18"/>
  <c r="R18"/>
  <c r="Q18"/>
  <c r="Y17"/>
  <c r="X17"/>
  <c r="W17"/>
  <c r="V17"/>
  <c r="U17"/>
  <c r="T17"/>
  <c r="S17"/>
  <c r="R17"/>
  <c r="Q17"/>
  <c r="S16"/>
  <c r="R16"/>
  <c r="Q16"/>
  <c r="Y15"/>
  <c r="X15"/>
  <c r="W15"/>
  <c r="V15"/>
  <c r="U15"/>
  <c r="T15"/>
  <c r="S15"/>
  <c r="R15"/>
  <c r="Q15"/>
  <c r="Y14"/>
  <c r="X14"/>
  <c r="W14"/>
  <c r="V14"/>
  <c r="U14"/>
  <c r="T14"/>
  <c r="S14"/>
  <c r="R14"/>
  <c r="Q14"/>
  <c r="Y13"/>
  <c r="X13"/>
  <c r="W13"/>
  <c r="V13"/>
  <c r="U13"/>
  <c r="T13"/>
  <c r="S13"/>
  <c r="R13"/>
  <c r="Q13"/>
  <c r="Y12"/>
  <c r="X12"/>
  <c r="W12"/>
  <c r="V12"/>
  <c r="U12"/>
  <c r="T12"/>
  <c r="S12"/>
  <c r="R12"/>
  <c r="Q12"/>
  <c r="Y11"/>
  <c r="X11"/>
  <c r="W11"/>
  <c r="V11"/>
  <c r="U11"/>
  <c r="T11"/>
  <c r="S11"/>
  <c r="R11"/>
  <c r="Q11"/>
  <c r="Y10"/>
  <c r="X10"/>
  <c r="W10"/>
  <c r="V10"/>
  <c r="U10"/>
  <c r="T10"/>
  <c r="S10"/>
  <c r="R10"/>
  <c r="Q10"/>
  <c r="Y9"/>
  <c r="X9"/>
  <c r="W9"/>
  <c r="V9"/>
  <c r="U9"/>
  <c r="T9"/>
  <c r="S9"/>
  <c r="R9"/>
  <c r="Q9"/>
  <c r="Y8"/>
  <c r="X8"/>
  <c r="W8"/>
  <c r="V8"/>
  <c r="U8"/>
  <c r="T8"/>
  <c r="S8"/>
  <c r="R8"/>
  <c r="Q8"/>
  <c r="Y7"/>
  <c r="X7"/>
  <c r="W7"/>
  <c r="V7"/>
  <c r="U7"/>
  <c r="T7"/>
  <c r="S7"/>
  <c r="R7"/>
  <c r="Q7"/>
  <c r="V6"/>
  <c r="U6"/>
  <c r="T6"/>
  <c r="S6"/>
  <c r="R6"/>
  <c r="Q6"/>
  <c r="Y5"/>
  <c r="X5"/>
  <c r="W5"/>
  <c r="V5"/>
  <c r="U5"/>
  <c r="T5"/>
  <c r="S5"/>
  <c r="R5"/>
  <c r="Q5"/>
  <c r="V4"/>
  <c r="U4"/>
  <c r="T4"/>
  <c r="S4"/>
  <c r="R4"/>
  <c r="Q4"/>
  <c r="V3"/>
  <c r="U3"/>
  <c r="T3"/>
  <c r="S3"/>
  <c r="R3"/>
  <c r="Q3"/>
  <c r="I7" i="1"/>
  <c r="H24"/>
  <c r="H23"/>
  <c r="H22"/>
  <c r="K4"/>
  <c r="I24"/>
  <c r="I23"/>
  <c r="I22"/>
  <c r="J17"/>
  <c r="K15"/>
  <c r="J12"/>
  <c r="I12"/>
  <c r="H12"/>
  <c r="K10"/>
  <c r="J7"/>
  <c r="G24" i="11"/>
</calcChain>
</file>

<file path=xl/sharedStrings.xml><?xml version="1.0" encoding="utf-8"?>
<sst xmlns="http://schemas.openxmlformats.org/spreadsheetml/2006/main" count="15653" uniqueCount="1118">
  <si>
    <t>District Target</t>
  </si>
  <si>
    <t>District Performance</t>
  </si>
  <si>
    <t>Number of Students Included</t>
  </si>
  <si>
    <t xml:space="preserve">Overall </t>
  </si>
  <si>
    <t>Overall</t>
  </si>
  <si>
    <t>AMAO History</t>
  </si>
  <si>
    <t>AMAO 2: Attainment of English language proficiency</t>
  </si>
  <si>
    <t>AMAO 1: Progress in learning the English language</t>
  </si>
  <si>
    <t>AMAO 3: Progress in subject matter content (English Language Arts, Mathematics, and Science)</t>
  </si>
  <si>
    <t>DisCode</t>
  </si>
  <si>
    <t>Yes</t>
  </si>
  <si>
    <t>No</t>
  </si>
  <si>
    <t>EDCO Consortium</t>
  </si>
  <si>
    <t>00230000</t>
  </si>
  <si>
    <t>00370000</t>
  </si>
  <si>
    <t>00670000</t>
  </si>
  <si>
    <t>01570000</t>
  </si>
  <si>
    <t>02880000</t>
  </si>
  <si>
    <t>03170000</t>
  </si>
  <si>
    <t>03300000</t>
  </si>
  <si>
    <t>06400000</t>
  </si>
  <si>
    <t>Gardner Consortium</t>
  </si>
  <si>
    <t>01030000</t>
  </si>
  <si>
    <t>03430000</t>
  </si>
  <si>
    <t>02130000</t>
  </si>
  <si>
    <t>02760000</t>
  </si>
  <si>
    <t>07300000</t>
  </si>
  <si>
    <t>AMAO 1</t>
  </si>
  <si>
    <t>AMAO 2</t>
  </si>
  <si>
    <t>AMAO 3</t>
  </si>
  <si>
    <t>~</t>
  </si>
  <si>
    <t>AMAO Achieved?</t>
  </si>
  <si>
    <t>Northboro-Southboro Consortium</t>
  </si>
  <si>
    <t>Consortium and Member Districts</t>
  </si>
  <si>
    <t xml:space="preserve">AMAO 3 is calculated for each member district of a consortium as a separate entity, when group size is large enough. </t>
  </si>
  <si>
    <t>Note:</t>
  </si>
  <si>
    <t xml:space="preserve">  Bedford</t>
  </si>
  <si>
    <t xml:space="preserve">  Boxborough</t>
  </si>
  <si>
    <t xml:space="preserve">  Concord</t>
  </si>
  <si>
    <t xml:space="preserve">  Lincoln</t>
  </si>
  <si>
    <t xml:space="preserve">  Sudbury</t>
  </si>
  <si>
    <t xml:space="preserve">  Concord-Carlisle</t>
  </si>
  <si>
    <t xml:space="preserve">  Gardner</t>
  </si>
  <si>
    <t xml:space="preserve">  Northborough</t>
  </si>
  <si>
    <t xml:space="preserve">  Northboro-Southboro</t>
  </si>
  <si>
    <t xml:space="preserve">  Wellesley</t>
  </si>
  <si>
    <t xml:space="preserve">  Weston</t>
  </si>
  <si>
    <t xml:space="preserve">  Southborough</t>
  </si>
  <si>
    <t xml:space="preserve">  Winchendon</t>
  </si>
  <si>
    <t>Consortium or Member District</t>
  </si>
  <si>
    <t xml:space="preserve">2013 Cumulative PPI    </t>
  </si>
  <si>
    <t>Percentage of English Langauge Learners (ELLs) in grades K-12 who show progress from Spring 2012 on the MEPA to Spring 2013 on the ACCESS for ELLs.  For more information on how progress is measured, please refer to http://www.doe.mass.edu/ell/amao/2013/.</t>
  </si>
  <si>
    <t>Percentage of grade K-12 ELLs who achieved a composite level of 5.0 or above on the spring 2013 ACCESS for ELLs.   For more information on how attainment is measured, please refer to http://www.doe.mass.edu/ell/amao/2013/.</t>
  </si>
  <si>
    <r>
      <t xml:space="preserve">2013 determinations for all grades combined for the ELL/Former ELL subgroup. For consortia, see the accountability reports for each consortia member district. For more information, please refer to  </t>
    </r>
    <r>
      <rPr>
        <sz val="9.5"/>
        <color theme="1"/>
        <rFont val="Arial Narrow"/>
        <family val="2"/>
      </rPr>
      <t xml:space="preserve">http://www.doe.mass.edu/apa/accountability/default.html.  </t>
    </r>
  </si>
  <si>
    <r>
      <t xml:space="preserve">Cumulative PPI is a measure of progress toward halving proficiency gaps over a six-year period that incorporates measures of achievement in </t>
    </r>
    <r>
      <rPr>
        <b/>
        <sz val="9.5"/>
        <color theme="1"/>
        <rFont val="Arial Narrow"/>
        <family val="2"/>
      </rPr>
      <t>English Language Arts (ELA), mathematics, and science</t>
    </r>
    <r>
      <rPr>
        <sz val="9.5"/>
        <color theme="1"/>
        <rFont val="Arial Narrow"/>
        <family val="2"/>
      </rPr>
      <t xml:space="preserve">, </t>
    </r>
    <r>
      <rPr>
        <b/>
        <sz val="9.5"/>
        <color theme="1"/>
        <rFont val="Arial Narrow"/>
        <family val="2"/>
      </rPr>
      <t>growth</t>
    </r>
    <r>
      <rPr>
        <sz val="9.5"/>
        <color theme="1"/>
        <rFont val="Arial Narrow"/>
        <family val="2"/>
      </rPr>
      <t xml:space="preserve"> in ELA and mathematics, </t>
    </r>
    <r>
      <rPr>
        <b/>
        <sz val="9.5"/>
        <color theme="1"/>
        <rFont val="Arial Narrow"/>
        <family val="2"/>
      </rPr>
      <t>graduation rates</t>
    </r>
    <r>
      <rPr>
        <sz val="9.5"/>
        <color theme="1"/>
        <rFont val="Arial Narrow"/>
        <family val="2"/>
      </rPr>
      <t xml:space="preserve">, and </t>
    </r>
    <r>
      <rPr>
        <b/>
        <sz val="9.5"/>
        <color theme="1"/>
        <rFont val="Arial Narrow"/>
        <family val="2"/>
      </rPr>
      <t>dropout rates</t>
    </r>
    <r>
      <rPr>
        <sz val="9.5"/>
        <color theme="1"/>
        <rFont val="Arial Narrow"/>
        <family val="2"/>
      </rPr>
      <t>. Cumulative PPI represents a group’s performance over multiple years, with more credit given to more recent performance.</t>
    </r>
  </si>
  <si>
    <t>AMAO 3 reflects progress in general education curriculum, as measured in the spring 2013 MCAS</t>
  </si>
  <si>
    <r>
      <rPr>
        <b/>
        <sz val="10"/>
        <color theme="1"/>
        <rFont val="Arial Narrow"/>
        <family val="2"/>
      </rPr>
      <t>AMAO 1:</t>
    </r>
    <r>
      <rPr>
        <sz val="10"/>
        <color theme="1"/>
        <rFont val="Arial Narrow"/>
        <family val="2"/>
      </rPr>
      <t xml:space="preserve"> Progress</t>
    </r>
  </si>
  <si>
    <r>
      <rPr>
        <b/>
        <sz val="10"/>
        <color theme="1"/>
        <rFont val="Arial Narrow"/>
        <family val="2"/>
      </rPr>
      <t>AMAO 2:</t>
    </r>
    <r>
      <rPr>
        <sz val="10"/>
        <color theme="1"/>
        <rFont val="Arial Narrow"/>
        <family val="2"/>
      </rPr>
      <t xml:space="preserve"> Attainment</t>
    </r>
  </si>
  <si>
    <t>Spring 2013 ACCESS for ELLs*</t>
  </si>
  <si>
    <t>matched student records - Spring 2012 MEPA and Spring 2013 ACCESS for ELLs</t>
  </si>
  <si>
    <t xml:space="preserve">                2010 &amp; 2011: AYP-Mathematics; 2012 &amp; 2013: Cumulative PPI</t>
  </si>
  <si>
    <r>
      <t xml:space="preserve">Click on cell B3 to select a confortium or member district. AMAO 1 and AMAO 2 are calculated for each consortium as a single entity. AMAO 3 is calculated for each member district of a consortium as a separate entity, when group size is large enough. For more information on AMAO determinations and targets, please refer to the </t>
    </r>
    <r>
      <rPr>
        <i/>
        <sz val="10"/>
        <color theme="1"/>
        <rFont val="Albertus Extra Bold"/>
        <family val="2"/>
      </rPr>
      <t>Guide to Understanding the 2013 AMAOs</t>
    </r>
    <r>
      <rPr>
        <sz val="10"/>
        <color theme="1"/>
        <rFont val="Albertus Extra Bold"/>
        <family val="2"/>
      </rPr>
      <t xml:space="preserve"> at http://www.doe.mass.edu.</t>
    </r>
  </si>
  <si>
    <r>
      <t xml:space="preserve">*Please see the </t>
    </r>
    <r>
      <rPr>
        <i/>
        <sz val="10"/>
        <color theme="1"/>
        <rFont val="Arial"/>
        <family val="2"/>
      </rPr>
      <t>Guide to Understanding the 2013 AMAOs</t>
    </r>
    <r>
      <rPr>
        <sz val="10"/>
        <color theme="1"/>
        <rFont val="Arial"/>
        <family val="2"/>
      </rPr>
      <t xml:space="preserve"> at http://www.doe.mass.edu for information about changes to AMAO 2 in the 2013 school year.</t>
    </r>
  </si>
  <si>
    <t xml:space="preserve">AMAO 1 and AMAO 2 are calculated for each consortium as a single entity.  </t>
  </si>
  <si>
    <t>Ashland Consortium</t>
  </si>
  <si>
    <t>00140000</t>
  </si>
  <si>
    <t>01360000</t>
  </si>
  <si>
    <t>01390000</t>
  </si>
  <si>
    <t>01770000</t>
  </si>
  <si>
    <t>01870000</t>
  </si>
  <si>
    <t>06150000</t>
  </si>
  <si>
    <t xml:space="preserve">No </t>
  </si>
  <si>
    <t>Wachusett Consortium</t>
  </si>
  <si>
    <t>00250000</t>
  </si>
  <si>
    <t>06730000</t>
  </si>
  <si>
    <t>07750000</t>
  </si>
  <si>
    <t># Included in Making Progress</t>
  </si>
  <si>
    <t>Attainment Target</t>
  </si>
  <si>
    <t># Included in Attainment</t>
  </si>
  <si>
    <t>% Making Attainment</t>
  </si>
  <si>
    <t>Cumulative PPI</t>
  </si>
  <si>
    <t>% Making Progress</t>
  </si>
  <si>
    <t>AMAO 3
AYP ELA</t>
  </si>
  <si>
    <t>AMAO 3
AYP Math</t>
  </si>
  <si>
    <t xml:space="preserve">  Ashland</t>
  </si>
  <si>
    <t xml:space="preserve">  Holliston</t>
  </si>
  <si>
    <t xml:space="preserve">  Hopkinton</t>
  </si>
  <si>
    <t xml:space="preserve">  Medway</t>
  </si>
  <si>
    <t xml:space="preserve">  Millis</t>
  </si>
  <si>
    <t xml:space="preserve">  Athol-Royalston</t>
  </si>
  <si>
    <t xml:space="preserve">  Bellingham</t>
  </si>
  <si>
    <t xml:space="preserve">  Groton-Dunstable</t>
  </si>
  <si>
    <t xml:space="preserve">  Wachusett</t>
  </si>
  <si>
    <r>
      <rPr>
        <b/>
        <sz val="10"/>
        <color theme="1"/>
        <rFont val="Arial Narrow"/>
        <family val="2"/>
      </rPr>
      <t>AMAO 3:</t>
    </r>
    <r>
      <rPr>
        <sz val="10"/>
        <color theme="1"/>
        <rFont val="Arial Narrow"/>
        <family val="2"/>
      </rPr>
      <t xml:space="preserve"> 2010 &amp; 2011: AYP-English/Language Arts; 2012 &amp; 2013:Cumulative PPI</t>
    </r>
  </si>
  <si>
    <t>Rank</t>
  </si>
  <si>
    <t>Orgcode</t>
  </si>
  <si>
    <t>District</t>
  </si>
  <si>
    <t>Progress # Students</t>
  </si>
  <si>
    <t>Students Making Progress</t>
  </si>
  <si>
    <t>Attainment # Students</t>
  </si>
  <si>
    <t>Students Attaining Proficiency</t>
  </si>
  <si>
    <t>Participation Rate</t>
  </si>
  <si>
    <t>PPI</t>
  </si>
  <si>
    <t>ELA Part. Rate</t>
  </si>
  <si>
    <t>Math Part. Rate</t>
  </si>
  <si>
    <t>Science Part. Rate</t>
  </si>
  <si>
    <t>AMAO3</t>
  </si>
  <si>
    <t>00020000</t>
  </si>
  <si>
    <t>Acton</t>
  </si>
  <si>
    <t>00050000</t>
  </si>
  <si>
    <t>Agawam</t>
  </si>
  <si>
    <t>00080000</t>
  </si>
  <si>
    <t>Amherst</t>
  </si>
  <si>
    <t>00090000</t>
  </si>
  <si>
    <t>Andover</t>
  </si>
  <si>
    <t>00100000</t>
  </si>
  <si>
    <t>Arlington</t>
  </si>
  <si>
    <t>00160000</t>
  </si>
  <si>
    <t>Attleboro</t>
  </si>
  <si>
    <t>00200000</t>
  </si>
  <si>
    <t>Barnstable</t>
  </si>
  <si>
    <t>00260000</t>
  </si>
  <si>
    <t>Belmont</t>
  </si>
  <si>
    <t>00350000</t>
  </si>
  <si>
    <t>Boston</t>
  </si>
  <si>
    <t>00400000</t>
  </si>
  <si>
    <t>Braintree</t>
  </si>
  <si>
    <t>00440000</t>
  </si>
  <si>
    <t>Brockton</t>
  </si>
  <si>
    <t>00460000</t>
  </si>
  <si>
    <t>Brookline</t>
  </si>
  <si>
    <t>00490000</t>
  </si>
  <si>
    <t>Cambridge</t>
  </si>
  <si>
    <t>00560000</t>
  </si>
  <si>
    <t>Chelmsford</t>
  </si>
  <si>
    <t>00570000</t>
  </si>
  <si>
    <t>Chelsea</t>
  </si>
  <si>
    <t>00610000</t>
  </si>
  <si>
    <t>Chicopee</t>
  </si>
  <si>
    <t>00640000</t>
  </si>
  <si>
    <t>Clinton</t>
  </si>
  <si>
    <t>00730000</t>
  </si>
  <si>
    <t>Dedham</t>
  </si>
  <si>
    <t>00930000</t>
  </si>
  <si>
    <t>Everett</t>
  </si>
  <si>
    <t>00950000</t>
  </si>
  <si>
    <t>Fall River</t>
  </si>
  <si>
    <t>00970000</t>
  </si>
  <si>
    <t>Fitchburg</t>
  </si>
  <si>
    <t>01000000</t>
  </si>
  <si>
    <t>Framingham</t>
  </si>
  <si>
    <t>Gardner</t>
  </si>
  <si>
    <t>01280000</t>
  </si>
  <si>
    <t>Haverhill</t>
  </si>
  <si>
    <t>01370000</t>
  </si>
  <si>
    <t>Holyoke</t>
  </si>
  <si>
    <t>01410000</t>
  </si>
  <si>
    <t>Hudson</t>
  </si>
  <si>
    <t>01490000</t>
  </si>
  <si>
    <t>Lawrence</t>
  </si>
  <si>
    <t>01530000</t>
  </si>
  <si>
    <t>Leominster</t>
  </si>
  <si>
    <t>01550000</t>
  </si>
  <si>
    <t>Lexington</t>
  </si>
  <si>
    <t>01600000</t>
  </si>
  <si>
    <t>Lowell</t>
  </si>
  <si>
    <t>01630000</t>
  </si>
  <si>
    <t>Lynn</t>
  </si>
  <si>
    <t>01650000</t>
  </si>
  <si>
    <t>Malden</t>
  </si>
  <si>
    <t>01700000</t>
  </si>
  <si>
    <t>Marlborough</t>
  </si>
  <si>
    <t>01760000</t>
  </si>
  <si>
    <t>Medford</t>
  </si>
  <si>
    <t>01810000</t>
  </si>
  <si>
    <t>Methuen</t>
  </si>
  <si>
    <t>01850000</t>
  </si>
  <si>
    <t>Milford</t>
  </si>
  <si>
    <t>01970000</t>
  </si>
  <si>
    <t>Nantucket</t>
  </si>
  <si>
    <t>02010000</t>
  </si>
  <si>
    <t>New Bedford</t>
  </si>
  <si>
    <t>02070000</t>
  </si>
  <si>
    <t>Newton</t>
  </si>
  <si>
    <t>02200000</t>
  </si>
  <si>
    <t>Norwood</t>
  </si>
  <si>
    <t>02290000</t>
  </si>
  <si>
    <t>Peabody</t>
  </si>
  <si>
    <t>02360000</t>
  </si>
  <si>
    <t>Pittsfield</t>
  </si>
  <si>
    <t>02430000</t>
  </si>
  <si>
    <t>Quincy</t>
  </si>
  <si>
    <t>02440000</t>
  </si>
  <si>
    <t>Randolph</t>
  </si>
  <si>
    <t>02480000</t>
  </si>
  <si>
    <t>Revere</t>
  </si>
  <si>
    <t>02580000</t>
  </si>
  <si>
    <t>Salem</t>
  </si>
  <si>
    <t>02710000</t>
  </si>
  <si>
    <t>Shrewsbury</t>
  </si>
  <si>
    <t>02740000</t>
  </si>
  <si>
    <t>Somerville</t>
  </si>
  <si>
    <t>02770000</t>
  </si>
  <si>
    <t>Southbridge</t>
  </si>
  <si>
    <t>02810000</t>
  </si>
  <si>
    <t>Springfield</t>
  </si>
  <si>
    <t>02850000</t>
  </si>
  <si>
    <t>Stoughton</t>
  </si>
  <si>
    <t>02930000</t>
  </si>
  <si>
    <t>Taunton</t>
  </si>
  <si>
    <t>03080000</t>
  </si>
  <si>
    <t>Waltham</t>
  </si>
  <si>
    <t>03140000</t>
  </si>
  <si>
    <t>Watertown</t>
  </si>
  <si>
    <t>03210000</t>
  </si>
  <si>
    <t>Westborough</t>
  </si>
  <si>
    <t>03250000</t>
  </si>
  <si>
    <t>Westfield</t>
  </si>
  <si>
    <t>03320000</t>
  </si>
  <si>
    <t>West Springfield</t>
  </si>
  <si>
    <t>03360000</t>
  </si>
  <si>
    <t>Weymouth</t>
  </si>
  <si>
    <t>03440000</t>
  </si>
  <si>
    <t>Winchester</t>
  </si>
  <si>
    <t>03460000</t>
  </si>
  <si>
    <t>Winthrop</t>
  </si>
  <si>
    <t>03470000</t>
  </si>
  <si>
    <t>Woburn</t>
  </si>
  <si>
    <t>03480000</t>
  </si>
  <si>
    <t>Worcester</t>
  </si>
  <si>
    <t>04540000</t>
  </si>
  <si>
    <t>Lawrence Family Development Charter (District)</t>
  </si>
  <si>
    <t>04560000</t>
  </si>
  <si>
    <t>Lowell Community Charter Public (District)</t>
  </si>
  <si>
    <t>04650000</t>
  </si>
  <si>
    <t>MATCH Community Day Charter Public School (District)</t>
  </si>
  <si>
    <t>04860000</t>
  </si>
  <si>
    <t>Seven Hills Charter Public (District)</t>
  </si>
  <si>
    <t>04870000</t>
  </si>
  <si>
    <t>Prospect Hill Academy Charter (District)</t>
  </si>
  <si>
    <t>06450000</t>
  </si>
  <si>
    <t>Dennis-Yarmouth</t>
  </si>
  <si>
    <t>08280000</t>
  </si>
  <si>
    <t>Greater Lowell Regional Vocational Technical</t>
  </si>
  <si>
    <t>Ashl0000</t>
  </si>
  <si>
    <t>Ashland</t>
  </si>
  <si>
    <t>Holliston</t>
  </si>
  <si>
    <t>Hopkinton</t>
  </si>
  <si>
    <t>Medway</t>
  </si>
  <si>
    <t>Millis</t>
  </si>
  <si>
    <t>Cape0000</t>
  </si>
  <si>
    <t>00890000</t>
  </si>
  <si>
    <t>Edgartown</t>
  </si>
  <si>
    <t>07000000</t>
  </si>
  <si>
    <t>Martha's Vineyard</t>
  </si>
  <si>
    <t>01720000</t>
  </si>
  <si>
    <t>Mashpee</t>
  </si>
  <si>
    <t>02210000</t>
  </si>
  <si>
    <t>Oak Bluffs</t>
  </si>
  <si>
    <t>02960000</t>
  </si>
  <si>
    <t>Tisbury</t>
  </si>
  <si>
    <t>07740000</t>
  </si>
  <si>
    <t>Up-Island Regional</t>
  </si>
  <si>
    <t>Coll0000</t>
  </si>
  <si>
    <t>06050000</t>
  </si>
  <si>
    <t>Amherst-Pelham</t>
  </si>
  <si>
    <t>00240000</t>
  </si>
  <si>
    <t>Belchertown</t>
  </si>
  <si>
    <t>06700000</t>
  </si>
  <si>
    <t>Frontier</t>
  </si>
  <si>
    <t>01140000</t>
  </si>
  <si>
    <t>Greenfield</t>
  </si>
  <si>
    <t>01170000</t>
  </si>
  <si>
    <t>Hadley</t>
  </si>
  <si>
    <t>06830000</t>
  </si>
  <si>
    <t>Hampshire</t>
  </si>
  <si>
    <t>07170000</t>
  </si>
  <si>
    <t>Mohawk Trail</t>
  </si>
  <si>
    <t>02100000</t>
  </si>
  <si>
    <t>Northampton</t>
  </si>
  <si>
    <t>02780000</t>
  </si>
  <si>
    <t>South Hadley</t>
  </si>
  <si>
    <t>03270000</t>
  </si>
  <si>
    <t>Westhampton</t>
  </si>
  <si>
    <t>Comm0000</t>
  </si>
  <si>
    <t>04260000</t>
  </si>
  <si>
    <t>Community Day Charter Public School - Gateway (Distr</t>
  </si>
  <si>
    <t>04400000</t>
  </si>
  <si>
    <t>Community Day Charter Public School - Prospect (Dist</t>
  </si>
  <si>
    <t>04310000</t>
  </si>
  <si>
    <t>Community Day Charter Public School - R. Kingman Web</t>
  </si>
  <si>
    <t>Dart0000</t>
  </si>
  <si>
    <t>Dartmouth</t>
  </si>
  <si>
    <t>00720000</t>
  </si>
  <si>
    <t>00940000</t>
  </si>
  <si>
    <t>Fairhaven</t>
  </si>
  <si>
    <t>EDCO0000</t>
  </si>
  <si>
    <t>06000000</t>
  </si>
  <si>
    <t>Acton-Boxborough</t>
  </si>
  <si>
    <t>Bedford</t>
  </si>
  <si>
    <t>Boxborough (non-op)</t>
  </si>
  <si>
    <t>Concord</t>
  </si>
  <si>
    <t>Concord-Carlisle</t>
  </si>
  <si>
    <t>Lincoln</t>
  </si>
  <si>
    <t>Sudbury</t>
  </si>
  <si>
    <t>Wellesley</t>
  </si>
  <si>
    <t>Weston</t>
  </si>
  <si>
    <t>Lowe0000</t>
  </si>
  <si>
    <t>00860000</t>
  </si>
  <si>
    <t>Easthampton</t>
  </si>
  <si>
    <t>06800000</t>
  </si>
  <si>
    <t>Hampden-Wilbraham</t>
  </si>
  <si>
    <t>01590000</t>
  </si>
  <si>
    <t>Longmeadow</t>
  </si>
  <si>
    <t>01610000</t>
  </si>
  <si>
    <t>Ludlow</t>
  </si>
  <si>
    <t>Milt0000</t>
  </si>
  <si>
    <t>00500000</t>
  </si>
  <si>
    <t>Canton</t>
  </si>
  <si>
    <t>01890000</t>
  </si>
  <si>
    <t>Milton</t>
  </si>
  <si>
    <t>NoRR0000</t>
  </si>
  <si>
    <t>00010000</t>
  </si>
  <si>
    <t>Abington</t>
  </si>
  <si>
    <t>00180000</t>
  </si>
  <si>
    <t>Avon</t>
  </si>
  <si>
    <t>06250000</t>
  </si>
  <si>
    <t>Bridgewater-Raynham</t>
  </si>
  <si>
    <t>02510000</t>
  </si>
  <si>
    <t>Rockland</t>
  </si>
  <si>
    <t>03230000</t>
  </si>
  <si>
    <t>West Bridgewater</t>
  </si>
  <si>
    <t>07800000</t>
  </si>
  <si>
    <t>Whitman-Hanson</t>
  </si>
  <si>
    <t>Nort0000</t>
  </si>
  <si>
    <t>Northboro-Southboro</t>
  </si>
  <si>
    <t>Northborough</t>
  </si>
  <si>
    <t>Southborough</t>
  </si>
  <si>
    <t>Community Day Charter Public (District) Consortium</t>
  </si>
  <si>
    <t>Dartmouth Consortium</t>
  </si>
  <si>
    <t>EDCO Collaborative Consortium</t>
  </si>
  <si>
    <t>Collaborative for Educational Services Consortium</t>
  </si>
  <si>
    <t>Lower Pioneer Valley Educational Collaborative Consortium</t>
  </si>
  <si>
    <t>Milton-Canton Consortium</t>
  </si>
  <si>
    <t>North River Collaborative Consortium</t>
  </si>
  <si>
    <t>Cape Cod Collaborative Consortium</t>
  </si>
  <si>
    <r>
      <t>2013</t>
    </r>
    <r>
      <rPr>
        <b/>
        <sz val="16"/>
        <color indexed="10"/>
        <rFont val="Albertus Extra Bold"/>
        <family val="2"/>
      </rPr>
      <t xml:space="preserve"> </t>
    </r>
    <r>
      <rPr>
        <b/>
        <sz val="16"/>
        <rFont val="Albertus Extra Bold"/>
        <family val="2"/>
      </rPr>
      <t>Annual Measurable Achievement Objectives (AMAOs)
for English Language Learners
Title III Consortia and Member Districts</t>
    </r>
  </si>
  <si>
    <t xml:space="preserve">District: </t>
  </si>
  <si>
    <t>AMAO achieved?</t>
  </si>
  <si>
    <t>Percentage of English Language Learners (ELLs) in grades K-12 who met their target student growth percentile on ACCESS (SGPA). For more information on how progress is measured, refer to http://www.doe.mass.edu/ell/amao/2014/.</t>
  </si>
  <si>
    <r>
      <t xml:space="preserve">Cumulative PPI is a measure of the progress of a district in halving proficiency gaps over a six-year period that incorporates measures of </t>
    </r>
    <r>
      <rPr>
        <b/>
        <sz val="10"/>
        <color indexed="8"/>
        <rFont val="Arial"/>
        <family val="2"/>
      </rPr>
      <t xml:space="preserve">achievement </t>
    </r>
    <r>
      <rPr>
        <sz val="10"/>
        <color indexed="8"/>
        <rFont val="Arial"/>
        <family val="2"/>
      </rPr>
      <t xml:space="preserve">in </t>
    </r>
    <r>
      <rPr>
        <sz val="10"/>
        <color indexed="8"/>
        <rFont val="Arial"/>
        <family val="2"/>
      </rPr>
      <t xml:space="preserve">English Language Arts (ELA), mathematics, and science; </t>
    </r>
    <r>
      <rPr>
        <b/>
        <sz val="10"/>
        <color indexed="8"/>
        <rFont val="Arial"/>
        <family val="2"/>
      </rPr>
      <t>growth</t>
    </r>
    <r>
      <rPr>
        <sz val="10"/>
        <color indexed="8"/>
        <rFont val="Arial"/>
        <family val="2"/>
      </rPr>
      <t xml:space="preserve"> in ELA and mathematics; </t>
    </r>
    <r>
      <rPr>
        <b/>
        <sz val="10"/>
        <color indexed="8"/>
        <rFont val="Arial"/>
        <family val="2"/>
      </rPr>
      <t>graduation rates;</t>
    </r>
    <r>
      <rPr>
        <sz val="10"/>
        <color indexed="8"/>
        <rFont val="Arial"/>
        <family val="2"/>
      </rPr>
      <t xml:space="preserve"> and </t>
    </r>
    <r>
      <rPr>
        <b/>
        <sz val="10"/>
        <color indexed="8"/>
        <rFont val="Arial"/>
        <family val="2"/>
      </rPr>
      <t>dropout rates</t>
    </r>
    <r>
      <rPr>
        <sz val="10"/>
        <color indexed="8"/>
        <rFont val="Arial"/>
        <family val="2"/>
      </rPr>
      <t>. Cumulative PPI represents subgroup or aggregate performance over the past four years, with more credit given to more recent performance.</t>
    </r>
  </si>
  <si>
    <t>Performance of the ELL/Former ELL subgroup on general education  assessments.</t>
  </si>
  <si>
    <r>
      <rPr>
        <b/>
        <sz val="10"/>
        <rFont val="Arial"/>
        <family val="2"/>
      </rPr>
      <t>AMAO 1:</t>
    </r>
    <r>
      <rPr>
        <sz val="10"/>
        <rFont val="Arial"/>
        <family val="2"/>
      </rPr>
      <t xml:space="preserve"> Progress</t>
    </r>
  </si>
  <si>
    <r>
      <rPr>
        <b/>
        <sz val="10"/>
        <rFont val="Arial"/>
        <family val="2"/>
      </rPr>
      <t>AMAO 2:</t>
    </r>
    <r>
      <rPr>
        <sz val="10"/>
        <rFont val="Arial"/>
        <family val="2"/>
      </rPr>
      <t xml:space="preserve"> Attainment</t>
    </r>
  </si>
  <si>
    <t>FY_CODE</t>
  </si>
  <si>
    <t>ORG_CODE</t>
  </si>
  <si>
    <t>ORG_NAME</t>
  </si>
  <si>
    <t>AMAO_MEPA_STUD_NUM</t>
  </si>
  <si>
    <t>AMAO_MEPA_STUD_PERF</t>
  </si>
  <si>
    <t>AMAO_PRGS_ACHIEVED</t>
  </si>
  <si>
    <t>AMAO_2YR_TARG_NUM</t>
  </si>
  <si>
    <t>AMAO_2YR_TARG_PER</t>
  </si>
  <si>
    <t>AMAO_2YR_PERF_PER</t>
  </si>
  <si>
    <t>AMAO_3YR_TARG_NUM</t>
  </si>
  <si>
    <t>AMAO_3YR_TARG_PER</t>
  </si>
  <si>
    <t>AMAO_3YR_PERF_PER</t>
  </si>
  <si>
    <t>AMAO_4YR_TARG_NUM</t>
  </si>
  <si>
    <t>AMAO_4YR_TARG_PER</t>
  </si>
  <si>
    <t>AMAO_4YR_PERF_PER</t>
  </si>
  <si>
    <t>AMAO_5YR_TARG_NUM</t>
  </si>
  <si>
    <t>AMAO_5YR_TARG_PER</t>
  </si>
  <si>
    <t>AMAO_5YR_PERF_PER</t>
  </si>
  <si>
    <t>AMAO_TOTAL_TARG_PER</t>
  </si>
  <si>
    <t>AMAO_TOTAL_TARG_NUM</t>
  </si>
  <si>
    <t>AMAO_TOTAL_PERF_PER</t>
  </si>
  <si>
    <t>AMAO_ATTN_ACHIEVED</t>
  </si>
  <si>
    <t>AMAO_STATE_TARGET</t>
  </si>
  <si>
    <t>AMAO_K2_PRGS_NUM</t>
  </si>
  <si>
    <t>AMAO_K2_PRGS_PER</t>
  </si>
  <si>
    <t>AMAO_312_PRGS_NUM</t>
  </si>
  <si>
    <t>AMAO_312_PRGS_PER</t>
  </si>
  <si>
    <t>AMAO_K2_TARG_NUM</t>
  </si>
  <si>
    <t>AMAO_K2_TARG_PER</t>
  </si>
  <si>
    <t>AMAO_K2_PERF_PER</t>
  </si>
  <si>
    <t>AMAO_312_TARG_NUM</t>
  </si>
  <si>
    <t>AMAO_312_TARG_PER</t>
  </si>
  <si>
    <t>AMAO_312_PERF_PER</t>
  </si>
  <si>
    <t>AMAO_CUMULATIVE_PPI</t>
  </si>
  <si>
    <t>AMAO_PPI_TARG_ACHIEVED</t>
  </si>
  <si>
    <t>2005</t>
  </si>
  <si>
    <t>Lawrence Family Development Charter</t>
  </si>
  <si>
    <t/>
  </si>
  <si>
    <t>60</t>
  </si>
  <si>
    <t>Medford Public Schools</t>
  </si>
  <si>
    <t>00000000</t>
  </si>
  <si>
    <t>State</t>
  </si>
  <si>
    <t>Amherst Public Schools</t>
  </si>
  <si>
    <t>Arlington Public Schools</t>
  </si>
  <si>
    <t>Methuen Public Schools</t>
  </si>
  <si>
    <t>Milford Public Schools</t>
  </si>
  <si>
    <t>New Bedford Public Schools</t>
  </si>
  <si>
    <t>Newton Public Schools</t>
  </si>
  <si>
    <t>Norwood Public Schools</t>
  </si>
  <si>
    <t>Peabody Public Schools</t>
  </si>
  <si>
    <t>Pittsfield Public Schools</t>
  </si>
  <si>
    <t>Quincy Public Schools</t>
  </si>
  <si>
    <t>Randolph Public Schools</t>
  </si>
  <si>
    <t>Revere Public Schools</t>
  </si>
  <si>
    <t>Salem Public Schools</t>
  </si>
  <si>
    <t>Shrewsbury Public Schools</t>
  </si>
  <si>
    <t>--</t>
  </si>
  <si>
    <t>Somerville Public Schools</t>
  </si>
  <si>
    <t>Southbridge Public Schools</t>
  </si>
  <si>
    <t>Springfield Public Schools</t>
  </si>
  <si>
    <t>Taunton Public Schools</t>
  </si>
  <si>
    <t>Waltham Public Schools</t>
  </si>
  <si>
    <t>Watertown Public Schools</t>
  </si>
  <si>
    <t>Westborough Public Schools</t>
  </si>
  <si>
    <t>Westfield Public Schools</t>
  </si>
  <si>
    <t>Clinton Public Schools</t>
  </si>
  <si>
    <t>West Springfield Public Schools</t>
  </si>
  <si>
    <t>Woburn Public Schools</t>
  </si>
  <si>
    <t>Worcester Public Schools</t>
  </si>
  <si>
    <t>Attleboro Public Schools</t>
  </si>
  <si>
    <t>Barnstable Public Schools</t>
  </si>
  <si>
    <t>Boston Public Schools</t>
  </si>
  <si>
    <t>Brockton Public Schools</t>
  </si>
  <si>
    <t>Brookline Public Schools</t>
  </si>
  <si>
    <t>Cambridge Public Schools</t>
  </si>
  <si>
    <t>Chelsea Public Schools</t>
  </si>
  <si>
    <t>Chicopee Public Schools</t>
  </si>
  <si>
    <t>Dedham Public Schools</t>
  </si>
  <si>
    <t>Everett Public Schools</t>
  </si>
  <si>
    <t>Fall River Public Schools</t>
  </si>
  <si>
    <t>Fitchburg Public Schools</t>
  </si>
  <si>
    <t>Framingham Public Schools</t>
  </si>
  <si>
    <t>Haverhill Public Schools</t>
  </si>
  <si>
    <t>Holyoke Public Schools</t>
  </si>
  <si>
    <t>Hudson Public Schools</t>
  </si>
  <si>
    <t>Lawrence Public Schools</t>
  </si>
  <si>
    <t>Leominster Public Schools</t>
  </si>
  <si>
    <t>Lexington Public Schools</t>
  </si>
  <si>
    <t>Lowell Public Schools</t>
  </si>
  <si>
    <t>Lynn Public Schools</t>
  </si>
  <si>
    <t>Malden Public Schools</t>
  </si>
  <si>
    <t>Marlborough Public Schools</t>
  </si>
  <si>
    <t>Lowell Community Charter</t>
  </si>
  <si>
    <t>2006</t>
  </si>
  <si>
    <t>27719</t>
  </si>
  <si>
    <t>0.64</t>
  </si>
  <si>
    <t>4630</t>
  </si>
  <si>
    <t>0.29</t>
  </si>
  <si>
    <t>0.32</t>
  </si>
  <si>
    <t>3733</t>
  </si>
  <si>
    <t>0.43</t>
  </si>
  <si>
    <t>0.44</t>
  </si>
  <si>
    <t>4554</t>
  </si>
  <si>
    <t>0.5</t>
  </si>
  <si>
    <t>0.53</t>
  </si>
  <si>
    <t>10652</t>
  </si>
  <si>
    <t>0.51</t>
  </si>
  <si>
    <t>0.56</t>
  </si>
  <si>
    <t>55</t>
  </si>
  <si>
    <t>583</t>
  </si>
  <si>
    <t>0.77</t>
  </si>
  <si>
    <t>93</t>
  </si>
  <si>
    <t>0.45</t>
  </si>
  <si>
    <t>105</t>
  </si>
  <si>
    <t>119</t>
  </si>
  <si>
    <t>0.68</t>
  </si>
  <si>
    <t>0.74</t>
  </si>
  <si>
    <t>183</t>
  </si>
  <si>
    <t>0.66</t>
  </si>
  <si>
    <t>0.76</t>
  </si>
  <si>
    <t>137</t>
  </si>
  <si>
    <t>0.85</t>
  </si>
  <si>
    <t>20</t>
  </si>
  <si>
    <t>0.8</t>
  </si>
  <si>
    <t>16</t>
  </si>
  <si>
    <t>0.75</t>
  </si>
  <si>
    <t>0.81</t>
  </si>
  <si>
    <t>18</t>
  </si>
  <si>
    <t>0.69</t>
  </si>
  <si>
    <t>0.67</t>
  </si>
  <si>
    <t>57</t>
  </si>
  <si>
    <t>0.86</t>
  </si>
  <si>
    <t>249</t>
  </si>
  <si>
    <t>11</t>
  </si>
  <si>
    <t>0.47</t>
  </si>
  <si>
    <t>23</t>
  </si>
  <si>
    <t>27</t>
  </si>
  <si>
    <t>0.59</t>
  </si>
  <si>
    <t>0.63</t>
  </si>
  <si>
    <t>172</t>
  </si>
  <si>
    <t>0.65</t>
  </si>
  <si>
    <t>85</t>
  </si>
  <si>
    <t>25</t>
  </si>
  <si>
    <t>0.36</t>
  </si>
  <si>
    <t>0.48</t>
  </si>
  <si>
    <t>0.46</t>
  </si>
  <si>
    <t>0.61</t>
  </si>
  <si>
    <t>10</t>
  </si>
  <si>
    <t>0.55</t>
  </si>
  <si>
    <t>0.6</t>
  </si>
  <si>
    <t>N&lt;10</t>
  </si>
  <si>
    <t>Belmont Public Schools</t>
  </si>
  <si>
    <t>66</t>
  </si>
  <si>
    <t>12</t>
  </si>
  <si>
    <t>0.42</t>
  </si>
  <si>
    <t>19</t>
  </si>
  <si>
    <t>0.52</t>
  </si>
  <si>
    <t>4579</t>
  </si>
  <si>
    <t>0.57</t>
  </si>
  <si>
    <t>711</t>
  </si>
  <si>
    <t>0.19</t>
  </si>
  <si>
    <t>640</t>
  </si>
  <si>
    <t>988</t>
  </si>
  <si>
    <t>1653</t>
  </si>
  <si>
    <t>0.39</t>
  </si>
  <si>
    <t>916</t>
  </si>
  <si>
    <t>0.7</t>
  </si>
  <si>
    <t>215</t>
  </si>
  <si>
    <t>0.38</t>
  </si>
  <si>
    <t>160</t>
  </si>
  <si>
    <t>135</t>
  </si>
  <si>
    <t>244</t>
  </si>
  <si>
    <t>201</t>
  </si>
  <si>
    <t>0.91</t>
  </si>
  <si>
    <t>68</t>
  </si>
  <si>
    <t>232</t>
  </si>
  <si>
    <t>0.79</t>
  </si>
  <si>
    <t>0.34</t>
  </si>
  <si>
    <t>0.49</t>
  </si>
  <si>
    <t>54</t>
  </si>
  <si>
    <t>22</t>
  </si>
  <si>
    <t>24</t>
  </si>
  <si>
    <t>0.58</t>
  </si>
  <si>
    <t>570</t>
  </si>
  <si>
    <t>173</t>
  </si>
  <si>
    <t>0.14</t>
  </si>
  <si>
    <t>0.23</t>
  </si>
  <si>
    <t>69</t>
  </si>
  <si>
    <t>0.25</t>
  </si>
  <si>
    <t>73</t>
  </si>
  <si>
    <t>0.41</t>
  </si>
  <si>
    <t>115</t>
  </si>
  <si>
    <t>191</t>
  </si>
  <si>
    <t>31</t>
  </si>
  <si>
    <t>0.3</t>
  </si>
  <si>
    <t>0.35</t>
  </si>
  <si>
    <t>28</t>
  </si>
  <si>
    <t>0.71</t>
  </si>
  <si>
    <t>38</t>
  </si>
  <si>
    <t>0.62</t>
  </si>
  <si>
    <t>44</t>
  </si>
  <si>
    <t>0.21</t>
  </si>
  <si>
    <t>0.84</t>
  </si>
  <si>
    <t>0.9</t>
  </si>
  <si>
    <t>30</t>
  </si>
  <si>
    <t>313</t>
  </si>
  <si>
    <t>100</t>
  </si>
  <si>
    <t>52</t>
  </si>
  <si>
    <t>0.33</t>
  </si>
  <si>
    <t>32</t>
  </si>
  <si>
    <t>56</t>
  </si>
  <si>
    <t>308</t>
  </si>
  <si>
    <t>63</t>
  </si>
  <si>
    <t>0.31</t>
  </si>
  <si>
    <t>48</t>
  </si>
  <si>
    <t>45</t>
  </si>
  <si>
    <t>114</t>
  </si>
  <si>
    <t>0.54</t>
  </si>
  <si>
    <t>662</t>
  </si>
  <si>
    <t>43</t>
  </si>
  <si>
    <t>83</t>
  </si>
  <si>
    <t>453</t>
  </si>
  <si>
    <t>636</t>
  </si>
  <si>
    <t>0.78</t>
  </si>
  <si>
    <t>86</t>
  </si>
  <si>
    <t>102</t>
  </si>
  <si>
    <t>111</t>
  </si>
  <si>
    <t>229</t>
  </si>
  <si>
    <t>278</t>
  </si>
  <si>
    <t>0.22</t>
  </si>
  <si>
    <t>0.13</t>
  </si>
  <si>
    <t>41</t>
  </si>
  <si>
    <t>136</t>
  </si>
  <si>
    <t>861</t>
  </si>
  <si>
    <t>117</t>
  </si>
  <si>
    <t>78</t>
  </si>
  <si>
    <t>0.28</t>
  </si>
  <si>
    <t>123</t>
  </si>
  <si>
    <t>466</t>
  </si>
  <si>
    <t>13</t>
  </si>
  <si>
    <t>26</t>
  </si>
  <si>
    <t>15</t>
  </si>
  <si>
    <t>339</t>
  </si>
  <si>
    <t>65</t>
  </si>
  <si>
    <t>90</t>
  </si>
  <si>
    <t>217</t>
  </si>
  <si>
    <t>47</t>
  </si>
  <si>
    <t>0.17</t>
  </si>
  <si>
    <t>0.37</t>
  </si>
  <si>
    <t>58</t>
  </si>
  <si>
    <t>470</t>
  </si>
  <si>
    <t>0.26</t>
  </si>
  <si>
    <t>62</t>
  </si>
  <si>
    <t>166</t>
  </si>
  <si>
    <t>0.4</t>
  </si>
  <si>
    <t>0.18</t>
  </si>
  <si>
    <t>0.05</t>
  </si>
  <si>
    <t>1969</t>
  </si>
  <si>
    <t>235</t>
  </si>
  <si>
    <t>153</t>
  </si>
  <si>
    <t>292</t>
  </si>
  <si>
    <t>1096</t>
  </si>
  <si>
    <t>49</t>
  </si>
  <si>
    <t>270</t>
  </si>
  <si>
    <t>0.2</t>
  </si>
  <si>
    <t>126</t>
  </si>
  <si>
    <t>131</t>
  </si>
  <si>
    <t>29</t>
  </si>
  <si>
    <t>33</t>
  </si>
  <si>
    <t>0.72</t>
  </si>
  <si>
    <t>151</t>
  </si>
  <si>
    <t>0.27</t>
  </si>
  <si>
    <t>39</t>
  </si>
  <si>
    <t>164</t>
  </si>
  <si>
    <t>53</t>
  </si>
  <si>
    <t>84</t>
  </si>
  <si>
    <t>14</t>
  </si>
  <si>
    <t>1804</t>
  </si>
  <si>
    <t>283</t>
  </si>
  <si>
    <t>213</t>
  </si>
  <si>
    <t>325</t>
  </si>
  <si>
    <t>786</t>
  </si>
  <si>
    <t>133</t>
  </si>
  <si>
    <t>0.1</t>
  </si>
  <si>
    <t>21</t>
  </si>
  <si>
    <t>107</t>
  </si>
  <si>
    <t>0.24</t>
  </si>
  <si>
    <t>80</t>
  </si>
  <si>
    <t>0.73</t>
  </si>
  <si>
    <t>1076</t>
  </si>
  <si>
    <t>300</t>
  </si>
  <si>
    <t>0.16</t>
  </si>
  <si>
    <t>134</t>
  </si>
  <si>
    <t>130</t>
  </si>
  <si>
    <t>356</t>
  </si>
  <si>
    <t>185</t>
  </si>
  <si>
    <t>97</t>
  </si>
  <si>
    <t>0.87</t>
  </si>
  <si>
    <t>2798</t>
  </si>
  <si>
    <t>193</t>
  </si>
  <si>
    <t>179</t>
  </si>
  <si>
    <t>381</t>
  </si>
  <si>
    <t>1894</t>
  </si>
  <si>
    <t>1479</t>
  </si>
  <si>
    <t>285</t>
  </si>
  <si>
    <t>553</t>
  </si>
  <si>
    <t>350</t>
  </si>
  <si>
    <t>234</t>
  </si>
  <si>
    <t>37</t>
  </si>
  <si>
    <t>74</t>
  </si>
  <si>
    <t>150</t>
  </si>
  <si>
    <t>0.82</t>
  </si>
  <si>
    <t>252</t>
  </si>
  <si>
    <t>88</t>
  </si>
  <si>
    <t>89</t>
  </si>
  <si>
    <t>319</t>
  </si>
  <si>
    <t>71</t>
  </si>
  <si>
    <t>40</t>
  </si>
  <si>
    <t>34</t>
  </si>
  <si>
    <t>0.83</t>
  </si>
  <si>
    <t>0.89</t>
  </si>
  <si>
    <t>17</t>
  </si>
  <si>
    <t>121</t>
  </si>
  <si>
    <t>35</t>
  </si>
  <si>
    <t>140</t>
  </si>
  <si>
    <t>72</t>
  </si>
  <si>
    <t>0.88</t>
  </si>
  <si>
    <t>2007</t>
  </si>
  <si>
    <t>1731</t>
  </si>
  <si>
    <t>250</t>
  </si>
  <si>
    <t>0.20</t>
  </si>
  <si>
    <t>208</t>
  </si>
  <si>
    <t>353</t>
  </si>
  <si>
    <t>638</t>
  </si>
  <si>
    <t>116</t>
  </si>
  <si>
    <t>0.50</t>
  </si>
  <si>
    <t>0.09</t>
  </si>
  <si>
    <t>0.30</t>
  </si>
  <si>
    <t>0.40</t>
  </si>
  <si>
    <t>82</t>
  </si>
  <si>
    <t>28571</t>
  </si>
  <si>
    <t>4907</t>
  </si>
  <si>
    <t>5096</t>
  </si>
  <si>
    <t>10637</t>
  </si>
  <si>
    <t>144</t>
  </si>
  <si>
    <t>220</t>
  </si>
  <si>
    <t>36</t>
  </si>
  <si>
    <t>91</t>
  </si>
  <si>
    <t>101</t>
  </si>
  <si>
    <t>0.60</t>
  </si>
  <si>
    <t>320</t>
  </si>
  <si>
    <t>299</t>
  </si>
  <si>
    <t>0.70</t>
  </si>
  <si>
    <t>0.93</t>
  </si>
  <si>
    <t>77</t>
  </si>
  <si>
    <t>571</t>
  </si>
  <si>
    <t>163</t>
  </si>
  <si>
    <t>96</t>
  </si>
  <si>
    <t>46</t>
  </si>
  <si>
    <t>233</t>
  </si>
  <si>
    <t>388</t>
  </si>
  <si>
    <t>76</t>
  </si>
  <si>
    <t>64</t>
  </si>
  <si>
    <t>0.06</t>
  </si>
  <si>
    <t>1734</t>
  </si>
  <si>
    <t>241</t>
  </si>
  <si>
    <t>187</t>
  </si>
  <si>
    <t>236</t>
  </si>
  <si>
    <t>870</t>
  </si>
  <si>
    <t>261</t>
  </si>
  <si>
    <t>92</t>
  </si>
  <si>
    <t>152</t>
  </si>
  <si>
    <t>0.80</t>
  </si>
  <si>
    <t>129</t>
  </si>
  <si>
    <t>147</t>
  </si>
  <si>
    <t>103</t>
  </si>
  <si>
    <t>0.94</t>
  </si>
  <si>
    <t>223</t>
  </si>
  <si>
    <t>5675</t>
  </si>
  <si>
    <t>824</t>
  </si>
  <si>
    <t>665</t>
  </si>
  <si>
    <t>1090</t>
  </si>
  <si>
    <t>2449</t>
  </si>
  <si>
    <t>1129</t>
  </si>
  <si>
    <t>219</t>
  </si>
  <si>
    <t>218</t>
  </si>
  <si>
    <t>312</t>
  </si>
  <si>
    <t>230</t>
  </si>
  <si>
    <t>559</t>
  </si>
  <si>
    <t>181</t>
  </si>
  <si>
    <t>42</t>
  </si>
  <si>
    <t>248</t>
  </si>
  <si>
    <t>79</t>
  </si>
  <si>
    <t>271</t>
  </si>
  <si>
    <t>50</t>
  </si>
  <si>
    <t>528</t>
  </si>
  <si>
    <t>95</t>
  </si>
  <si>
    <t>295</t>
  </si>
  <si>
    <t>589</t>
  </si>
  <si>
    <t>128</t>
  </si>
  <si>
    <t>207</t>
  </si>
  <si>
    <t>290</t>
  </si>
  <si>
    <t>148</t>
  </si>
  <si>
    <t>806</t>
  </si>
  <si>
    <t>98</t>
  </si>
  <si>
    <t>112</t>
  </si>
  <si>
    <t>399</t>
  </si>
  <si>
    <t>1191</t>
  </si>
  <si>
    <t>316</t>
  </si>
  <si>
    <t>266</t>
  </si>
  <si>
    <t>412</t>
  </si>
  <si>
    <t>227</t>
  </si>
  <si>
    <t>109</t>
  </si>
  <si>
    <t>2638</t>
  </si>
  <si>
    <t>398</t>
  </si>
  <si>
    <t>1702</t>
  </si>
  <si>
    <t>1678</t>
  </si>
  <si>
    <t>210</t>
  </si>
  <si>
    <t>355</t>
  </si>
  <si>
    <t>722</t>
  </si>
  <si>
    <t>81</t>
  </si>
  <si>
    <t>2008</t>
  </si>
  <si>
    <t>336</t>
  </si>
  <si>
    <t>267</t>
  </si>
  <si>
    <t>934</t>
  </si>
  <si>
    <t>371</t>
  </si>
  <si>
    <t>563</t>
  </si>
  <si>
    <t>507</t>
  </si>
  <si>
    <t>1898</t>
  </si>
  <si>
    <t>673</t>
  </si>
  <si>
    <t>1225</t>
  </si>
  <si>
    <t>1018</t>
  </si>
  <si>
    <t>585</t>
  </si>
  <si>
    <t>435</t>
  </si>
  <si>
    <t>165</t>
  </si>
  <si>
    <t>3144</t>
  </si>
  <si>
    <t>577</t>
  </si>
  <si>
    <t>2567</t>
  </si>
  <si>
    <t>2466</t>
  </si>
  <si>
    <t>2678</t>
  </si>
  <si>
    <t>928</t>
  </si>
  <si>
    <t>1750</t>
  </si>
  <si>
    <t>1639</t>
  </si>
  <si>
    <t>485</t>
  </si>
  <si>
    <t>141</t>
  </si>
  <si>
    <t>344</t>
  </si>
  <si>
    <t>403</t>
  </si>
  <si>
    <t>168</t>
  </si>
  <si>
    <t>340</t>
  </si>
  <si>
    <t>122</t>
  </si>
  <si>
    <t>194</t>
  </si>
  <si>
    <t>94</t>
  </si>
  <si>
    <t>397</t>
  </si>
  <si>
    <t>70</t>
  </si>
  <si>
    <t>327</t>
  </si>
  <si>
    <t>257</t>
  </si>
  <si>
    <t>526</t>
  </si>
  <si>
    <t>358</t>
  </si>
  <si>
    <t>276</t>
  </si>
  <si>
    <t>110</t>
  </si>
  <si>
    <t>118</t>
  </si>
  <si>
    <t>106</t>
  </si>
  <si>
    <t>855</t>
  </si>
  <si>
    <t>297</t>
  </si>
  <si>
    <t>558</t>
  </si>
  <si>
    <t>444</t>
  </si>
  <si>
    <t>506</t>
  </si>
  <si>
    <t>239</t>
  </si>
  <si>
    <t>362</t>
  </si>
  <si>
    <t>124</t>
  </si>
  <si>
    <t>238</t>
  </si>
  <si>
    <t>145</t>
  </si>
  <si>
    <t>648</t>
  </si>
  <si>
    <t>428</t>
  </si>
  <si>
    <t>361</t>
  </si>
  <si>
    <t>2186</t>
  </si>
  <si>
    <t>465</t>
  </si>
  <si>
    <t>1721</t>
  </si>
  <si>
    <t>1528</t>
  </si>
  <si>
    <t>Stoughton Public Schools</t>
  </si>
  <si>
    <t>59</t>
  </si>
  <si>
    <t>169</t>
  </si>
  <si>
    <t>202</t>
  </si>
  <si>
    <t>139</t>
  </si>
  <si>
    <t>104</t>
  </si>
  <si>
    <t>192</t>
  </si>
  <si>
    <t>West Springfield Public School</t>
  </si>
  <si>
    <t>146</t>
  </si>
  <si>
    <t>3490</t>
  </si>
  <si>
    <t>1313</t>
  </si>
  <si>
    <t>2177</t>
  </si>
  <si>
    <t>1972</t>
  </si>
  <si>
    <t>Lawrence Family Development Ch</t>
  </si>
  <si>
    <t>200</t>
  </si>
  <si>
    <t>231</t>
  </si>
  <si>
    <t>154</t>
  </si>
  <si>
    <t>67</t>
  </si>
  <si>
    <t>87</t>
  </si>
  <si>
    <t>Marthas Vineyard</t>
  </si>
  <si>
    <t>40852</t>
  </si>
  <si>
    <t>11561</t>
  </si>
  <si>
    <t>29291</t>
  </si>
  <si>
    <t>25617</t>
  </si>
  <si>
    <t>125</t>
  </si>
  <si>
    <t>240</t>
  </si>
  <si>
    <t>51</t>
  </si>
  <si>
    <t>75</t>
  </si>
  <si>
    <t>7937</t>
  </si>
  <si>
    <t>5929</t>
  </si>
  <si>
    <t>5356</t>
  </si>
  <si>
    <t>1855</t>
  </si>
  <si>
    <t>600</t>
  </si>
  <si>
    <t>1255</t>
  </si>
  <si>
    <t>1044</t>
  </si>
  <si>
    <t>324</t>
  </si>
  <si>
    <t>280</t>
  </si>
  <si>
    <t>99</t>
  </si>
  <si>
    <t>459</t>
  </si>
  <si>
    <t>273</t>
  </si>
  <si>
    <t>189</t>
  </si>
  <si>
    <t>400</t>
  </si>
  <si>
    <t>197</t>
  </si>
  <si>
    <t>497</t>
  </si>
  <si>
    <t>176</t>
  </si>
  <si>
    <t>321</t>
  </si>
  <si>
    <t>259</t>
  </si>
  <si>
    <t>519</t>
  </si>
  <si>
    <t>337</t>
  </si>
  <si>
    <t>1003</t>
  </si>
  <si>
    <t>245</t>
  </si>
  <si>
    <t>758</t>
  </si>
  <si>
    <t>674</t>
  </si>
  <si>
    <t>2009</t>
  </si>
  <si>
    <t>1720</t>
  </si>
  <si>
    <t>203</t>
  </si>
  <si>
    <t>156</t>
  </si>
  <si>
    <t>2793</t>
  </si>
  <si>
    <t>30420</t>
  </si>
  <si>
    <t>149</t>
  </si>
  <si>
    <t>5841</t>
  </si>
  <si>
    <t>1454</t>
  </si>
  <si>
    <t>0.92</t>
  </si>
  <si>
    <t>167</t>
  </si>
  <si>
    <t>505</t>
  </si>
  <si>
    <t>188</t>
  </si>
  <si>
    <t>272</t>
  </si>
  <si>
    <t>380</t>
  </si>
  <si>
    <t>555</t>
  </si>
  <si>
    <t>741</t>
  </si>
  <si>
    <t>1152</t>
  </si>
  <si>
    <t>389</t>
  </si>
  <si>
    <t>0.90</t>
  </si>
  <si>
    <t>2707</t>
  </si>
  <si>
    <t>1883</t>
  </si>
  <si>
    <t>338</t>
  </si>
  <si>
    <t>206</t>
  </si>
  <si>
    <t>354</t>
  </si>
  <si>
    <t>518</t>
  </si>
  <si>
    <t>286</t>
  </si>
  <si>
    <t>423</t>
  </si>
  <si>
    <t>2010</t>
  </si>
  <si>
    <t>46434</t>
  </si>
  <si>
    <t>226</t>
  </si>
  <si>
    <t>8776</t>
  </si>
  <si>
    <t>2319</t>
  </si>
  <si>
    <t>689</t>
  </si>
  <si>
    <t>304</t>
  </si>
  <si>
    <t>407</t>
  </si>
  <si>
    <t>402</t>
  </si>
  <si>
    <t>972</t>
  </si>
  <si>
    <t>1016</t>
  </si>
  <si>
    <t>2025</t>
  </si>
  <si>
    <t>3536</t>
  </si>
  <si>
    <t>2794</t>
  </si>
  <si>
    <t>416</t>
  </si>
  <si>
    <t>328</t>
  </si>
  <si>
    <t>170</t>
  </si>
  <si>
    <t>349</t>
  </si>
  <si>
    <t>546</t>
  </si>
  <si>
    <t>253</t>
  </si>
  <si>
    <t>822</t>
  </si>
  <si>
    <t>143</t>
  </si>
  <si>
    <t>482</t>
  </si>
  <si>
    <t>426</t>
  </si>
  <si>
    <t>631</t>
  </si>
  <si>
    <t>2527</t>
  </si>
  <si>
    <t>132</t>
  </si>
  <si>
    <t>348</t>
  </si>
  <si>
    <t>221</t>
  </si>
  <si>
    <t>186</t>
  </si>
  <si>
    <t>5020</t>
  </si>
  <si>
    <t>184</t>
  </si>
  <si>
    <t>2011</t>
  </si>
  <si>
    <t>159</t>
  </si>
  <si>
    <t>12318</t>
  </si>
  <si>
    <t xml:space="preserve">Braintree Public Schools </t>
  </si>
  <si>
    <t>2709</t>
  </si>
  <si>
    <t>413</t>
  </si>
  <si>
    <t>664</t>
  </si>
  <si>
    <t>314</t>
  </si>
  <si>
    <t>591</t>
  </si>
  <si>
    <t>405</t>
  </si>
  <si>
    <t>480</t>
  </si>
  <si>
    <t>993</t>
  </si>
  <si>
    <t>1079</t>
  </si>
  <si>
    <t>2325</t>
  </si>
  <si>
    <t>3728</t>
  </si>
  <si>
    <t>2382</t>
  </si>
  <si>
    <t>700</t>
  </si>
  <si>
    <t>383</t>
  </si>
  <si>
    <t>387</t>
  </si>
  <si>
    <t>633</t>
  </si>
  <si>
    <t>162</t>
  </si>
  <si>
    <t>851</t>
  </si>
  <si>
    <t>182</t>
  </si>
  <si>
    <t>533</t>
  </si>
  <si>
    <t>686</t>
  </si>
  <si>
    <t>2661</t>
  </si>
  <si>
    <t>370</t>
  </si>
  <si>
    <t>Weymouth Public Schools</t>
  </si>
  <si>
    <t xml:space="preserve">Winchester Public Schools </t>
  </si>
  <si>
    <t>161</t>
  </si>
  <si>
    <t>5632</t>
  </si>
  <si>
    <t>205</t>
  </si>
  <si>
    <t>47862</t>
  </si>
  <si>
    <t>2012</t>
  </si>
  <si>
    <t>55440</t>
  </si>
  <si>
    <t>190</t>
  </si>
  <si>
    <t>12694</t>
  </si>
  <si>
    <t>120</t>
  </si>
  <si>
    <t>2865</t>
  </si>
  <si>
    <t>483</t>
  </si>
  <si>
    <t>729</t>
  </si>
  <si>
    <t>487</t>
  </si>
  <si>
    <t>372</t>
  </si>
  <si>
    <t>1119</t>
  </si>
  <si>
    <t>2502</t>
  </si>
  <si>
    <t>287</t>
  </si>
  <si>
    <t>3822</t>
  </si>
  <si>
    <t>2214</t>
  </si>
  <si>
    <t>842</t>
  </si>
  <si>
    <t>421</t>
  </si>
  <si>
    <t>427</t>
  </si>
  <si>
    <t>629</t>
  </si>
  <si>
    <t>224</t>
  </si>
  <si>
    <t>177</t>
  </si>
  <si>
    <t>969</t>
  </si>
  <si>
    <t>562</t>
  </si>
  <si>
    <t>454</t>
  </si>
  <si>
    <t>637</t>
  </si>
  <si>
    <t>3000</t>
  </si>
  <si>
    <t>180</t>
  </si>
  <si>
    <t>443</t>
  </si>
  <si>
    <t>265</t>
  </si>
  <si>
    <t>5705</t>
  </si>
  <si>
    <t>Community Day Charter Public School - Prospect (Di</t>
  </si>
  <si>
    <t>2013</t>
  </si>
  <si>
    <t>108</t>
  </si>
  <si>
    <t>49201</t>
  </si>
  <si>
    <t>61</t>
  </si>
  <si>
    <t>289</t>
  </si>
  <si>
    <t>11153</t>
  </si>
  <si>
    <t>2537</t>
  </si>
  <si>
    <t>644</t>
  </si>
  <si>
    <t>510</t>
  </si>
  <si>
    <t>531</t>
  </si>
  <si>
    <t>477</t>
  </si>
  <si>
    <t>771</t>
  </si>
  <si>
    <t>346</t>
  </si>
  <si>
    <t>951</t>
  </si>
  <si>
    <t>2083</t>
  </si>
  <si>
    <t>3361</t>
  </si>
  <si>
    <t>1831</t>
  </si>
  <si>
    <t>823</t>
  </si>
  <si>
    <t>343</t>
  </si>
  <si>
    <t>488</t>
  </si>
  <si>
    <t>821</t>
  </si>
  <si>
    <t>434</t>
  </si>
  <si>
    <t>492</t>
  </si>
  <si>
    <t>199</t>
  </si>
  <si>
    <t>2959</t>
  </si>
  <si>
    <t>171</t>
  </si>
  <si>
    <t>5380</t>
  </si>
  <si>
    <t>Community Day Charter Public School - Prospect (District)</t>
  </si>
  <si>
    <t>04800000</t>
  </si>
  <si>
    <t>UP Academy Charter School of Boston (District)</t>
  </si>
  <si>
    <t>Barnstable and Horace Mann</t>
  </si>
  <si>
    <t>Haverhill and Horace Mann</t>
  </si>
  <si>
    <t>03070000</t>
  </si>
  <si>
    <t>Walpole</t>
  </si>
  <si>
    <t>04690000</t>
  </si>
  <si>
    <t>MATCH</t>
  </si>
  <si>
    <t>Acton-Boxborough Regional School District</t>
  </si>
  <si>
    <t>Wachusett</t>
  </si>
  <si>
    <t>Massachusetts School and District Profiles</t>
  </si>
  <si>
    <t>2011 Annual Measurable Achievement Objectives (AMAOs)</t>
  </si>
  <si>
    <t>DISTRICT</t>
  </si>
  <si>
    <t>Org Code</t>
  </si>
  <si>
    <t>Progress</t>
  </si>
  <si>
    <t>Attainment</t>
  </si>
  <si>
    <t>AYP for LEP (ELA)</t>
  </si>
  <si>
    <t>AYP for LEP (MTH)</t>
  </si>
  <si>
    <t>-</t>
  </si>
  <si>
    <t>State Total</t>
  </si>
  <si>
    <t>ashl0000</t>
  </si>
  <si>
    <t>edco0000</t>
  </si>
  <si>
    <t>gard0000</t>
  </si>
  <si>
    <t>nort0000</t>
  </si>
  <si>
    <t>wach0000</t>
  </si>
  <si>
    <t>Mart0000</t>
  </si>
  <si>
    <t>Norr0000</t>
  </si>
  <si>
    <t>SEEM0000</t>
  </si>
  <si>
    <t>Boxborough</t>
  </si>
  <si>
    <t>Participation</t>
  </si>
  <si>
    <t>02190000</t>
  </si>
  <si>
    <t>Norwell</t>
  </si>
  <si>
    <t>06030000</t>
  </si>
  <si>
    <t>Adams-Cheshire</t>
  </si>
  <si>
    <t>06180000</t>
  </si>
  <si>
    <t>Berkshire Hills</t>
  </si>
  <si>
    <t>06350000</t>
  </si>
  <si>
    <t>Central Berkshire</t>
  </si>
  <si>
    <t>07150000</t>
  </si>
  <si>
    <t>Mount Greylock</t>
  </si>
  <si>
    <t>06740000</t>
  </si>
  <si>
    <t>Gill-Montague</t>
  </si>
  <si>
    <t>07550000</t>
  </si>
  <si>
    <t>Ralph C Mahar</t>
  </si>
  <si>
    <t>03090000</t>
  </si>
  <si>
    <t>Ware</t>
  </si>
  <si>
    <t>06850000</t>
  </si>
  <si>
    <t>Hawlemont</t>
  </si>
  <si>
    <t>02750000</t>
  </si>
  <si>
    <t>Southampton</t>
  </si>
  <si>
    <t>03400000</t>
  </si>
  <si>
    <t>Williamsburg</t>
  </si>
  <si>
    <t>Community Day Charter Public (District)</t>
  </si>
  <si>
    <t>Community Day Charter Public School -South (D</t>
  </si>
  <si>
    <t>Community Day Charter Public School Riversid</t>
  </si>
  <si>
    <t>01780000</t>
  </si>
  <si>
    <t>Melrose</t>
  </si>
  <si>
    <t>02170000</t>
  </si>
  <si>
    <t>North Reading</t>
  </si>
  <si>
    <t>02840000</t>
  </si>
  <si>
    <t>Stoneham</t>
  </si>
  <si>
    <t>03050000</t>
  </si>
  <si>
    <t>Wakefield</t>
  </si>
  <si>
    <t>2015 Annual Measurable Achievement Objectives (AMAOs)
Limited English Proficient Students</t>
  </si>
  <si>
    <r>
      <t xml:space="preserve">For more information on AMAO determinations and targets, please refer to the </t>
    </r>
    <r>
      <rPr>
        <u/>
        <sz val="10"/>
        <color indexed="30"/>
        <rFont val="Albertus Extra Bold"/>
      </rPr>
      <t>Guide to Understanding AMAOs 2014 and Beyond</t>
    </r>
    <r>
      <rPr>
        <u/>
        <sz val="10"/>
        <rFont val="Albertus Extra Bold"/>
        <family val="2"/>
      </rPr>
      <t>.</t>
    </r>
  </si>
  <si>
    <t>Growth toward attaining English proficiency in a total of six years, based on matched student records for students who took Spring 2015 and the most recent ACCESS prior to 2015</t>
  </si>
  <si>
    <t>Attainment of English proficiency on Spring 2015 ACCESS for ELLs</t>
  </si>
  <si>
    <t>Percentage of grade K-12 ELLs who achieved a composite level of 5.0 or above on the spring 2015 ACCESS for ELLs; AND, district participation was 95% or above. For more information on how attainment is measured, please refer to http://www.doe.mass.edu/ell/amao/2014/.</t>
  </si>
  <si>
    <t>AMAO 3: cumulative Progress and Performance Index (PPI) for ELL/Former ELL subgroup</t>
  </si>
  <si>
    <t>2015 Cumulative PPI</t>
  </si>
  <si>
    <t xml:space="preserve">Met Cumulative PPI target of 75 for the ELL/Former ELL subgroup AND at least 95% participation in content areas.* For consortia, see the accountability reports for each consortium member district. For more information, refer to  http://www.doe.mass.edu/apa/accountability/default.html.  </t>
  </si>
  <si>
    <r>
      <rPr>
        <b/>
        <sz val="10"/>
        <rFont val="Arial"/>
        <family val="2"/>
      </rPr>
      <t>AMAO 3:</t>
    </r>
    <r>
      <rPr>
        <sz val="10"/>
        <rFont val="Arial"/>
        <family val="2"/>
      </rPr>
      <t xml:space="preserve"> Cumulative PPI</t>
    </r>
  </si>
  <si>
    <r>
      <t xml:space="preserve">*If the cumulative PPI is 75 or greater, but the "AMAO Achieved" column indicates "No", please check the participation rates for content areas. If the cumulative PPI is less than 75, but the "AMAO achieved" column indicates "yes" please see the </t>
    </r>
    <r>
      <rPr>
        <u/>
        <sz val="10"/>
        <color indexed="30"/>
        <rFont val="Arial"/>
        <family val="2"/>
      </rPr>
      <t>Guide to Understanding AMAOs 2014 and Beyond</t>
    </r>
    <r>
      <rPr>
        <sz val="10"/>
        <rFont val="Arial"/>
        <family val="2"/>
      </rPr>
      <t>.</t>
    </r>
  </si>
  <si>
    <t>Community Day Consortium</t>
  </si>
  <si>
    <t>Milton Canton Consortium</t>
  </si>
  <si>
    <t>SEEM Consortium</t>
  </si>
  <si>
    <t>Martha's Vineyard Consortium</t>
  </si>
  <si>
    <t>Northborough-Southborough Consortium</t>
  </si>
  <si>
    <t xml:space="preserve"> ~</t>
  </si>
  <si>
    <t xml:space="preserve">  ~</t>
  </si>
</sst>
</file>

<file path=xl/styles.xml><?xml version="1.0" encoding="utf-8"?>
<styleSheet xmlns="http://schemas.openxmlformats.org/spreadsheetml/2006/main">
  <numFmts count="3">
    <numFmt numFmtId="164" formatCode="0.0"/>
    <numFmt numFmtId="165" formatCode="00000000"/>
    <numFmt numFmtId="166" formatCode="#.00"/>
  </numFmts>
  <fonts count="64">
    <font>
      <sz val="11"/>
      <color theme="1"/>
      <name val="Calibri"/>
      <family val="2"/>
      <scheme val="minor"/>
    </font>
    <font>
      <sz val="9"/>
      <name val="Calibri"/>
      <family val="2"/>
    </font>
    <font>
      <b/>
      <sz val="18"/>
      <name val="Albertus Extra Bold"/>
      <family val="2"/>
    </font>
    <font>
      <b/>
      <sz val="14"/>
      <name val="Arial"/>
      <family val="2"/>
    </font>
    <font>
      <sz val="10"/>
      <color indexed="9"/>
      <name val="Arial"/>
      <family val="2"/>
    </font>
    <font>
      <sz val="10"/>
      <name val="Arial"/>
      <family val="2"/>
    </font>
    <font>
      <b/>
      <sz val="11"/>
      <name val="Arial"/>
      <family val="2"/>
    </font>
    <font>
      <sz val="14"/>
      <name val="Arial"/>
      <family val="2"/>
    </font>
    <font>
      <b/>
      <sz val="14"/>
      <color indexed="8"/>
      <name val="Arial"/>
      <family val="2"/>
    </font>
    <font>
      <sz val="12"/>
      <name val="Arial"/>
      <family val="2"/>
    </font>
    <font>
      <sz val="9"/>
      <name val="Arial"/>
      <family val="2"/>
    </font>
    <font>
      <sz val="11"/>
      <color rgb="FF1F497D"/>
      <name val="Calibri"/>
      <family val="2"/>
      <scheme val="minor"/>
    </font>
    <font>
      <b/>
      <sz val="10"/>
      <name val="Arial"/>
      <family val="2"/>
    </font>
    <font>
      <sz val="9"/>
      <color theme="1"/>
      <name val="Calibri"/>
      <family val="2"/>
      <scheme val="minor"/>
    </font>
    <font>
      <sz val="11"/>
      <color theme="1"/>
      <name val="Calibri"/>
      <family val="2"/>
      <scheme val="minor"/>
    </font>
    <font>
      <b/>
      <sz val="11"/>
      <color theme="1"/>
      <name val="Calibri"/>
      <family val="2"/>
      <scheme val="minor"/>
    </font>
    <font>
      <b/>
      <u/>
      <sz val="12"/>
      <name val="Arial"/>
      <family val="2"/>
    </font>
    <font>
      <u/>
      <sz val="10"/>
      <color indexed="12"/>
      <name val="Arial"/>
      <family val="2"/>
    </font>
    <font>
      <sz val="11"/>
      <name val="Calibri"/>
      <family val="2"/>
      <scheme val="minor"/>
    </font>
    <font>
      <sz val="12"/>
      <color theme="1"/>
      <name val="Times New Roman"/>
      <family val="1"/>
    </font>
    <font>
      <u/>
      <sz val="12"/>
      <color indexed="12"/>
      <name val="Arial"/>
      <family val="2"/>
    </font>
    <font>
      <b/>
      <sz val="16"/>
      <name val="Albertus Extra Bold"/>
      <family val="2"/>
    </font>
    <font>
      <b/>
      <sz val="16"/>
      <color indexed="10"/>
      <name val="Albertus Extra Bold"/>
      <family val="2"/>
    </font>
    <font>
      <b/>
      <sz val="11"/>
      <color rgb="FF0070C0"/>
      <name val="Calibri"/>
      <family val="2"/>
      <scheme val="minor"/>
    </font>
    <font>
      <sz val="11"/>
      <color rgb="FF0070C0"/>
      <name val="Calibri"/>
      <family val="2"/>
      <scheme val="minor"/>
    </font>
    <font>
      <sz val="9.5"/>
      <color theme="1"/>
      <name val="Arial Narrow"/>
      <family val="2"/>
    </font>
    <font>
      <sz val="10"/>
      <color theme="1"/>
      <name val="Albertus Extra Bold"/>
      <family val="2"/>
    </font>
    <font>
      <sz val="10"/>
      <color theme="1"/>
      <name val="Arial Narrow"/>
      <family val="2"/>
    </font>
    <font>
      <b/>
      <sz val="14"/>
      <color theme="1"/>
      <name val="Arial Narrow"/>
      <family val="2"/>
    </font>
    <font>
      <b/>
      <sz val="12"/>
      <color theme="1"/>
      <name val="Arial Narrow"/>
      <family val="2"/>
    </font>
    <font>
      <sz val="10"/>
      <color theme="1"/>
      <name val="Arial"/>
      <family val="2"/>
    </font>
    <font>
      <b/>
      <sz val="12"/>
      <color theme="1"/>
      <name val="Arial"/>
      <family val="2"/>
    </font>
    <font>
      <i/>
      <sz val="10"/>
      <color theme="1"/>
      <name val="Arial Narrow"/>
      <family val="2"/>
    </font>
    <font>
      <b/>
      <sz val="9.5"/>
      <color theme="1"/>
      <name val="Arial Narrow"/>
      <family val="2"/>
    </font>
    <font>
      <sz val="14"/>
      <color theme="1"/>
      <name val="Arial Narrow"/>
      <family val="2"/>
    </font>
    <font>
      <sz val="14"/>
      <color theme="1"/>
      <name val="Arial"/>
      <family val="2"/>
    </font>
    <font>
      <sz val="11"/>
      <color theme="1"/>
      <name val="Arial"/>
      <family val="2"/>
    </font>
    <font>
      <b/>
      <sz val="14"/>
      <color theme="1"/>
      <name val="Arial"/>
      <family val="2"/>
    </font>
    <font>
      <sz val="12"/>
      <color theme="1"/>
      <name val="Arial"/>
      <family val="2"/>
    </font>
    <font>
      <b/>
      <sz val="10"/>
      <color theme="1"/>
      <name val="Arial Narrow"/>
      <family val="2"/>
    </font>
    <font>
      <sz val="9"/>
      <color theme="1"/>
      <name val="Arial"/>
      <family val="2"/>
    </font>
    <font>
      <i/>
      <sz val="10"/>
      <color theme="1"/>
      <name val="Albertus Extra Bold"/>
      <family val="2"/>
    </font>
    <font>
      <i/>
      <sz val="10"/>
      <color theme="1"/>
      <name val="Arial"/>
      <family val="2"/>
    </font>
    <font>
      <b/>
      <sz val="18"/>
      <name val="Arial"/>
      <family val="2"/>
    </font>
    <font>
      <b/>
      <sz val="14"/>
      <color rgb="FF0070C0"/>
      <name val="Arial Narrow"/>
      <family val="2"/>
    </font>
    <font>
      <b/>
      <sz val="12"/>
      <name val="Arial"/>
      <family val="2"/>
    </font>
    <font>
      <i/>
      <sz val="10"/>
      <name val="Arial Narrow"/>
      <family val="2"/>
    </font>
    <font>
      <sz val="10"/>
      <name val="Arial Narrow"/>
      <family val="2"/>
    </font>
    <font>
      <sz val="14"/>
      <color indexed="8"/>
      <name val="Arial"/>
      <family val="2"/>
    </font>
    <font>
      <b/>
      <sz val="12"/>
      <color rgb="FF0070C0"/>
      <name val="Arial Narrow"/>
      <family val="2"/>
    </font>
    <font>
      <b/>
      <sz val="10"/>
      <color indexed="8"/>
      <name val="Arial"/>
      <family val="2"/>
    </font>
    <font>
      <sz val="10"/>
      <color indexed="8"/>
      <name val="Arial"/>
      <family val="2"/>
    </font>
    <font>
      <b/>
      <sz val="12"/>
      <color indexed="8"/>
      <name val="Arial"/>
      <family val="2"/>
    </font>
    <font>
      <sz val="11"/>
      <color indexed="8"/>
      <name val="Calibri"/>
      <family val="2"/>
      <scheme val="minor"/>
    </font>
    <font>
      <sz val="11"/>
      <name val="Dialog"/>
    </font>
    <font>
      <sz val="12"/>
      <name val="Calibri"/>
      <family val="2"/>
    </font>
    <font>
      <b/>
      <sz val="24"/>
      <color theme="1"/>
      <name val="Calibri"/>
      <family val="2"/>
      <scheme val="minor"/>
    </font>
    <font>
      <sz val="8"/>
      <name val="Courier"/>
      <family val="3"/>
    </font>
    <font>
      <sz val="10"/>
      <name val="Albertus Extra Bold"/>
      <family val="2"/>
    </font>
    <font>
      <u/>
      <sz val="10"/>
      <color indexed="30"/>
      <name val="Albertus Extra Bold"/>
    </font>
    <font>
      <u/>
      <sz val="10"/>
      <name val="Albertus Extra Bold"/>
      <family val="2"/>
    </font>
    <font>
      <sz val="14"/>
      <name val="Arial Narrow"/>
      <family val="2"/>
    </font>
    <font>
      <sz val="11"/>
      <name val="Arial"/>
      <family val="2"/>
    </font>
    <font>
      <u/>
      <sz val="10"/>
      <color indexed="3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alignment vertical="top"/>
      <protection locked="0"/>
    </xf>
    <xf numFmtId="0" fontId="53" fillId="0" borderId="0"/>
    <xf numFmtId="0" fontId="57" fillId="0" borderId="0"/>
  </cellStyleXfs>
  <cellXfs count="336">
    <xf numFmtId="0" fontId="0" fillId="0" borderId="0" xfId="0"/>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lignment vertical="center"/>
    </xf>
    <xf numFmtId="0" fontId="4" fillId="0" borderId="0" xfId="1" applyNumberFormat="1" applyFont="1" applyFill="1" applyBorder="1"/>
    <xf numFmtId="0" fontId="5" fillId="0" borderId="0" xfId="1" applyNumberFormat="1" applyFont="1" applyFill="1" applyBorder="1"/>
    <xf numFmtId="0" fontId="5" fillId="0" borderId="0" xfId="1" applyNumberFormat="1" applyFont="1" applyFill="1" applyBorder="1" applyAlignment="1"/>
    <xf numFmtId="0" fontId="5" fillId="0" borderId="0" xfId="1" applyNumberFormat="1" applyFont="1" applyFill="1" applyBorder="1" applyAlignment="1">
      <alignment horizontal="center"/>
    </xf>
    <xf numFmtId="0" fontId="8" fillId="0" borderId="0" xfId="1" applyNumberFormat="1" applyFont="1" applyFill="1" applyBorder="1" applyAlignment="1">
      <alignment horizontal="center" vertical="top" wrapText="1"/>
    </xf>
    <xf numFmtId="0" fontId="5" fillId="0" borderId="0" xfId="1" applyNumberFormat="1" applyFont="1" applyFill="1" applyBorder="1" applyAlignment="1">
      <alignment vertical="center"/>
    </xf>
    <xf numFmtId="0" fontId="7" fillId="0" borderId="0" xfId="1" applyNumberFormat="1" applyFont="1" applyFill="1" applyBorder="1" applyAlignment="1">
      <alignment horizontal="left" vertical="center"/>
    </xf>
    <xf numFmtId="0" fontId="9" fillId="0" borderId="0" xfId="1" applyNumberFormat="1" applyFont="1" applyFill="1" applyBorder="1" applyAlignment="1"/>
    <xf numFmtId="0" fontId="3" fillId="0" borderId="0" xfId="1" applyNumberFormat="1" applyFont="1" applyFill="1" applyBorder="1" applyAlignment="1">
      <alignment horizontal="center" vertical="center"/>
    </xf>
    <xf numFmtId="0" fontId="11" fillId="0" borderId="0" xfId="0" applyFont="1"/>
    <xf numFmtId="0" fontId="11" fillId="0" borderId="0" xfId="0" applyFont="1" applyAlignment="1">
      <alignment horizontal="left" indent="5"/>
    </xf>
    <xf numFmtId="0" fontId="11" fillId="0" borderId="0" xfId="0" applyFont="1" applyAlignment="1">
      <alignment horizontal="left" indent="10"/>
    </xf>
    <xf numFmtId="0" fontId="10" fillId="0" borderId="0" xfId="1" applyNumberFormat="1" applyFont="1" applyFill="1" applyBorder="1" applyAlignment="1"/>
    <xf numFmtId="0" fontId="13" fillId="0" borderId="0" xfId="0" applyFont="1"/>
    <xf numFmtId="0" fontId="6" fillId="6" borderId="2" xfId="1"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xf>
    <xf numFmtId="0" fontId="0" fillId="0" borderId="0" xfId="0" applyAlignment="1">
      <alignment horizontal="center"/>
    </xf>
    <xf numFmtId="165" fontId="0" fillId="0" borderId="0" xfId="0" applyNumberFormat="1"/>
    <xf numFmtId="165" fontId="15" fillId="0" borderId="1" xfId="0" applyNumberFormat="1" applyFont="1" applyBorder="1"/>
    <xf numFmtId="0" fontId="0" fillId="0" borderId="5" xfId="0" applyBorder="1" applyAlignment="1">
      <alignment horizontal="center"/>
    </xf>
    <xf numFmtId="0" fontId="15" fillId="0" borderId="12" xfId="0" applyFont="1" applyBorder="1" applyAlignment="1">
      <alignment horizontal="center"/>
    </xf>
    <xf numFmtId="0" fontId="18" fillId="0" borderId="5" xfId="0" applyFont="1" applyBorder="1" applyAlignment="1">
      <alignment horizontal="center"/>
    </xf>
    <xf numFmtId="0" fontId="18" fillId="0" borderId="0" xfId="0" applyFont="1"/>
    <xf numFmtId="9" fontId="0" fillId="0" borderId="0" xfId="2" applyFont="1" applyAlignment="1">
      <alignment horizontal="center"/>
    </xf>
    <xf numFmtId="0" fontId="0" fillId="0" borderId="0" xfId="0"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19" fillId="0" borderId="2" xfId="0" applyFont="1" applyBorder="1" applyAlignment="1">
      <alignment horizontal="center"/>
    </xf>
    <xf numFmtId="0" fontId="16" fillId="0" borderId="5" xfId="0" applyFont="1" applyBorder="1" applyAlignment="1" applyProtection="1">
      <alignment horizontal="center"/>
    </xf>
    <xf numFmtId="0" fontId="16" fillId="0" borderId="5" xfId="0" applyFont="1" applyFill="1" applyBorder="1" applyAlignment="1" applyProtection="1">
      <alignment horizontal="center"/>
    </xf>
    <xf numFmtId="0" fontId="16" fillId="0" borderId="0" xfId="0" applyFont="1" applyFill="1" applyBorder="1" applyAlignment="1">
      <alignment horizontal="center"/>
    </xf>
    <xf numFmtId="0" fontId="5" fillId="0" borderId="0" xfId="3" applyFont="1" applyFill="1" applyBorder="1" applyAlignment="1" applyProtection="1">
      <alignment horizontal="center" wrapText="1"/>
    </xf>
    <xf numFmtId="0" fontId="5" fillId="0" borderId="5" xfId="3" applyFont="1" applyFill="1" applyBorder="1" applyAlignment="1" applyProtection="1">
      <alignment horizontal="center" wrapText="1"/>
    </xf>
    <xf numFmtId="9" fontId="19" fillId="0" borderId="2" xfId="0" applyNumberFormat="1" applyFont="1" applyBorder="1" applyAlignment="1">
      <alignment horizontal="center" vertical="center"/>
    </xf>
    <xf numFmtId="3" fontId="19" fillId="0" borderId="2" xfId="0" applyNumberFormat="1" applyFont="1" applyBorder="1" applyAlignment="1">
      <alignment horizontal="center" vertical="center"/>
    </xf>
    <xf numFmtId="9" fontId="0" fillId="0" borderId="0" xfId="2" applyFont="1" applyBorder="1" applyAlignment="1">
      <alignment horizontal="center"/>
    </xf>
    <xf numFmtId="0" fontId="18" fillId="0" borderId="0" xfId="0" applyFont="1" applyBorder="1" applyAlignment="1">
      <alignment horizontal="center"/>
    </xf>
    <xf numFmtId="0" fontId="16" fillId="0" borderId="5" xfId="0" applyFont="1" applyFill="1" applyBorder="1" applyAlignment="1">
      <alignment horizontal="center"/>
    </xf>
    <xf numFmtId="0" fontId="16" fillId="0" borderId="0" xfId="0" applyFont="1" applyFill="1" applyBorder="1" applyAlignment="1" applyProtection="1">
      <alignment horizontal="center"/>
    </xf>
    <xf numFmtId="0" fontId="0" fillId="0" borderId="0" xfId="0" applyFill="1" applyBorder="1" applyAlignment="1">
      <alignment horizontal="center"/>
    </xf>
    <xf numFmtId="0" fontId="12" fillId="0" borderId="0" xfId="1" applyNumberFormat="1" applyFont="1" applyFill="1" applyBorder="1" applyAlignment="1">
      <alignment vertical="center" wrapText="1"/>
    </xf>
    <xf numFmtId="165" fontId="23" fillId="0" borderId="0" xfId="0" applyNumberFormat="1" applyFont="1"/>
    <xf numFmtId="165" fontId="24" fillId="0" borderId="0" xfId="0" applyNumberFormat="1" applyFont="1"/>
    <xf numFmtId="0" fontId="30" fillId="0" borderId="0" xfId="1" applyNumberFormat="1" applyFont="1" applyBorder="1"/>
    <xf numFmtId="0" fontId="30" fillId="0" borderId="16" xfId="1" applyNumberFormat="1" applyFont="1" applyBorder="1"/>
    <xf numFmtId="0" fontId="34" fillId="0" borderId="10" xfId="1" applyNumberFormat="1" applyFont="1" applyFill="1" applyBorder="1" applyAlignment="1">
      <alignment horizontal="left" vertical="center" wrapText="1" indent="1"/>
    </xf>
    <xf numFmtId="0" fontId="35" fillId="0" borderId="10" xfId="1" applyNumberFormat="1" applyFont="1" applyFill="1" applyBorder="1" applyAlignment="1">
      <alignment horizontal="left" vertical="center"/>
    </xf>
    <xf numFmtId="0" fontId="35" fillId="0" borderId="11" xfId="1" applyNumberFormat="1" applyFont="1" applyFill="1" applyBorder="1" applyAlignment="1">
      <alignment horizontal="left" vertical="center"/>
    </xf>
    <xf numFmtId="0" fontId="30" fillId="0" borderId="0" xfId="1" applyNumberFormat="1" applyFont="1" applyFill="1" applyBorder="1" applyAlignment="1">
      <alignment horizontal="left" vertical="top" wrapText="1"/>
    </xf>
    <xf numFmtId="0" fontId="36" fillId="0" borderId="0" xfId="1" applyNumberFormat="1" applyFont="1" applyFill="1" applyBorder="1" applyAlignment="1">
      <alignment horizontal="left" vertical="center" wrapText="1" indent="1"/>
    </xf>
    <xf numFmtId="0" fontId="35" fillId="0" borderId="0" xfId="1" applyNumberFormat="1" applyFont="1" applyFill="1" applyBorder="1" applyAlignment="1">
      <alignment horizontal="left" vertical="center"/>
    </xf>
    <xf numFmtId="0" fontId="30" fillId="0" borderId="3" xfId="1" applyNumberFormat="1" applyFont="1" applyFill="1" applyBorder="1" applyAlignment="1">
      <alignment horizontal="left" vertical="center" wrapText="1"/>
    </xf>
    <xf numFmtId="0" fontId="30" fillId="0" borderId="17" xfId="1" applyNumberFormat="1" applyFont="1" applyFill="1" applyBorder="1"/>
    <xf numFmtId="9" fontId="35" fillId="0" borderId="20" xfId="1" applyNumberFormat="1" applyFont="1" applyFill="1" applyBorder="1" applyAlignment="1">
      <alignment horizontal="center" vertical="center"/>
    </xf>
    <xf numFmtId="0" fontId="32" fillId="0" borderId="6" xfId="1" applyNumberFormat="1" applyFont="1" applyFill="1" applyBorder="1" applyAlignment="1">
      <alignment horizontal="left" vertical="top" wrapText="1"/>
    </xf>
    <xf numFmtId="0" fontId="30" fillId="0" borderId="0" xfId="1" applyNumberFormat="1" applyFont="1" applyFill="1" applyBorder="1"/>
    <xf numFmtId="9" fontId="35" fillId="0" borderId="0" xfId="1" applyNumberFormat="1" applyFont="1" applyFill="1" applyBorder="1" applyAlignment="1">
      <alignment horizontal="center" vertical="center"/>
    </xf>
    <xf numFmtId="9" fontId="36" fillId="6" borderId="2" xfId="1" applyNumberFormat="1" applyFont="1" applyFill="1" applyBorder="1" applyAlignment="1">
      <alignment horizontal="center" vertical="center" wrapText="1"/>
    </xf>
    <xf numFmtId="9" fontId="36" fillId="6" borderId="7" xfId="1" applyNumberFormat="1" applyFont="1" applyFill="1" applyBorder="1" applyAlignment="1">
      <alignment horizontal="center" vertical="center" wrapText="1"/>
    </xf>
    <xf numFmtId="9" fontId="19" fillId="3" borderId="7" xfId="1" applyNumberFormat="1" applyFont="1" applyFill="1" applyBorder="1" applyAlignment="1">
      <alignment horizontal="center" vertical="center" wrapText="1"/>
    </xf>
    <xf numFmtId="9" fontId="19" fillId="0" borderId="2" xfId="2" applyFont="1" applyBorder="1" applyAlignment="1">
      <alignment horizontal="center" vertical="center"/>
    </xf>
    <xf numFmtId="3" fontId="19" fillId="0" borderId="2" xfId="2" applyNumberFormat="1" applyFont="1" applyBorder="1" applyAlignment="1">
      <alignment horizontal="center" vertical="center"/>
    </xf>
    <xf numFmtId="0" fontId="35" fillId="0" borderId="11" xfId="1" applyNumberFormat="1" applyFont="1" applyFill="1" applyBorder="1" applyAlignment="1">
      <alignment horizontal="left" vertical="center" wrapText="1"/>
    </xf>
    <xf numFmtId="0" fontId="35" fillId="0" borderId="10" xfId="1" applyNumberFormat="1" applyFont="1" applyFill="1" applyBorder="1" applyAlignment="1">
      <alignment horizontal="left" vertical="center" wrapText="1"/>
    </xf>
    <xf numFmtId="49" fontId="35" fillId="0" borderId="10" xfId="1" applyNumberFormat="1" applyFont="1" applyFill="1" applyBorder="1" applyAlignment="1">
      <alignment horizontal="center" vertical="center" wrapText="1"/>
    </xf>
    <xf numFmtId="0" fontId="37" fillId="0" borderId="9" xfId="1" applyNumberFormat="1" applyFont="1" applyFill="1" applyBorder="1" applyAlignment="1">
      <alignment horizontal="center" vertical="center" wrapText="1"/>
    </xf>
    <xf numFmtId="0" fontId="30" fillId="0" borderId="0" xfId="1" applyNumberFormat="1" applyFont="1" applyFill="1" applyBorder="1" applyAlignment="1">
      <alignment horizontal="center" vertical="center" wrapText="1"/>
    </xf>
    <xf numFmtId="0" fontId="37" fillId="0" borderId="13" xfId="1" applyNumberFormat="1" applyFont="1" applyFill="1" applyBorder="1" applyAlignment="1">
      <alignment horizontal="center" vertical="center" wrapText="1"/>
    </xf>
    <xf numFmtId="0" fontId="30" fillId="0" borderId="0" xfId="1" applyNumberFormat="1" applyFont="1" applyFill="1"/>
    <xf numFmtId="0" fontId="35" fillId="0" borderId="14" xfId="1" applyNumberFormat="1" applyFont="1" applyFill="1" applyBorder="1" applyAlignment="1"/>
    <xf numFmtId="164" fontId="35" fillId="0" borderId="10" xfId="1" applyNumberFormat="1" applyFont="1" applyFill="1" applyBorder="1" applyAlignment="1">
      <alignment horizontal="center" vertical="center"/>
    </xf>
    <xf numFmtId="164" fontId="35" fillId="0" borderId="10" xfId="1" applyNumberFormat="1" applyFont="1" applyFill="1" applyBorder="1" applyAlignment="1">
      <alignment horizontal="center" vertical="center" wrapText="1"/>
    </xf>
    <xf numFmtId="0" fontId="38" fillId="0" borderId="13" xfId="1" applyNumberFormat="1" applyFont="1" applyFill="1" applyBorder="1"/>
    <xf numFmtId="2" fontId="37" fillId="0" borderId="19" xfId="1" applyNumberFormat="1" applyFont="1" applyFill="1" applyBorder="1" applyAlignment="1">
      <alignment horizontal="center" vertical="center"/>
    </xf>
    <xf numFmtId="0" fontId="31" fillId="4" borderId="7" xfId="1" applyNumberFormat="1" applyFont="1" applyFill="1" applyBorder="1" applyAlignment="1">
      <alignment wrapText="1"/>
    </xf>
    <xf numFmtId="0" fontId="31" fillId="4" borderId="15" xfId="1" applyNumberFormat="1" applyFont="1" applyFill="1" applyBorder="1" applyAlignment="1">
      <alignment wrapText="1"/>
    </xf>
    <xf numFmtId="0" fontId="38" fillId="4" borderId="15" xfId="1" applyNumberFormat="1" applyFont="1" applyFill="1" applyBorder="1"/>
    <xf numFmtId="0" fontId="38" fillId="4" borderId="8" xfId="1" applyNumberFormat="1" applyFont="1" applyFill="1" applyBorder="1"/>
    <xf numFmtId="0" fontId="31" fillId="4" borderId="2" xfId="1" applyNumberFormat="1" applyFont="1" applyFill="1" applyBorder="1" applyAlignment="1">
      <alignment horizontal="center" vertical="center" wrapText="1"/>
    </xf>
    <xf numFmtId="0" fontId="38" fillId="0" borderId="0" xfId="1" applyNumberFormat="1" applyFont="1" applyFill="1" applyBorder="1"/>
    <xf numFmtId="0" fontId="38" fillId="5" borderId="5" xfId="0" applyFont="1" applyFill="1" applyBorder="1" applyAlignment="1">
      <alignment vertical="center"/>
    </xf>
    <xf numFmtId="0" fontId="40" fillId="5" borderId="0" xfId="1" applyNumberFormat="1" applyFont="1" applyFill="1" applyBorder="1"/>
    <xf numFmtId="9" fontId="38" fillId="5" borderId="5" xfId="0" applyNumberFormat="1" applyFont="1" applyFill="1" applyBorder="1" applyAlignment="1">
      <alignment vertical="center"/>
    </xf>
    <xf numFmtId="0" fontId="40" fillId="0" borderId="0" xfId="1" applyNumberFormat="1" applyFont="1" applyFill="1"/>
    <xf numFmtId="0" fontId="15" fillId="0" borderId="0" xfId="0" applyFont="1" applyBorder="1"/>
    <xf numFmtId="0" fontId="0" fillId="0" borderId="0" xfId="0" applyFont="1" applyBorder="1" applyAlignment="1">
      <alignment horizontal="center"/>
    </xf>
    <xf numFmtId="0" fontId="0" fillId="0" borderId="0" xfId="0" applyBorder="1"/>
    <xf numFmtId="0" fontId="23" fillId="0" borderId="0" xfId="0" applyFont="1" applyBorder="1"/>
    <xf numFmtId="0" fontId="0" fillId="0" borderId="5" xfId="0" applyBorder="1"/>
    <xf numFmtId="0" fontId="15" fillId="0" borderId="12" xfId="0" applyFont="1" applyBorder="1" applyAlignment="1">
      <alignment horizontal="center" wrapText="1"/>
    </xf>
    <xf numFmtId="9" fontId="15" fillId="0" borderId="1" xfId="2" applyFont="1" applyBorder="1" applyAlignment="1">
      <alignment horizontal="center" wrapText="1"/>
    </xf>
    <xf numFmtId="0" fontId="15" fillId="0" borderId="1" xfId="0" applyFont="1" applyBorder="1" applyAlignment="1">
      <alignment horizontal="center" wrapText="1"/>
    </xf>
    <xf numFmtId="165" fontId="0" fillId="0" borderId="0" xfId="0" applyNumberFormat="1" applyBorder="1"/>
    <xf numFmtId="1" fontId="0" fillId="0" borderId="0" xfId="2" applyNumberFormat="1" applyFont="1" applyBorder="1" applyAlignment="1">
      <alignment horizontal="center"/>
    </xf>
    <xf numFmtId="0" fontId="15" fillId="0" borderId="12" xfId="0" applyFont="1" applyBorder="1"/>
    <xf numFmtId="0" fontId="15" fillId="0" borderId="5" xfId="0" applyFont="1" applyBorder="1"/>
    <xf numFmtId="0" fontId="18" fillId="0" borderId="5" xfId="0" applyFont="1" applyBorder="1"/>
    <xf numFmtId="0" fontId="27" fillId="0" borderId="6" xfId="1" applyNumberFormat="1" applyFont="1" applyFill="1" applyBorder="1" applyAlignment="1">
      <alignment horizontal="left" vertical="top" wrapText="1"/>
    </xf>
    <xf numFmtId="0" fontId="15" fillId="0" borderId="1" xfId="0" applyFont="1" applyBorder="1" applyAlignment="1">
      <alignment wrapText="1"/>
    </xf>
    <xf numFmtId="2" fontId="15" fillId="0" borderId="12" xfId="0" applyNumberFormat="1" applyFont="1" applyBorder="1" applyAlignment="1">
      <alignment horizontal="center" wrapText="1"/>
    </xf>
    <xf numFmtId="2" fontId="15" fillId="0" borderId="1" xfId="0" applyNumberFormat="1" applyFont="1" applyFill="1" applyBorder="1" applyAlignment="1">
      <alignment horizontal="center" wrapText="1"/>
    </xf>
    <xf numFmtId="0" fontId="15" fillId="0" borderId="1" xfId="0" applyFont="1" applyFill="1" applyBorder="1" applyAlignment="1">
      <alignment horizontal="center" wrapText="1"/>
    </xf>
    <xf numFmtId="0" fontId="15" fillId="0" borderId="12" xfId="0" applyFont="1" applyFill="1" applyBorder="1" applyAlignment="1">
      <alignment horizontal="center" wrapText="1"/>
    </xf>
    <xf numFmtId="1" fontId="0" fillId="0" borderId="0" xfId="0" applyNumberFormat="1"/>
    <xf numFmtId="0" fontId="0" fillId="0" borderId="5" xfId="0" applyNumberFormat="1" applyBorder="1" applyAlignment="1">
      <alignment horizontal="center"/>
    </xf>
    <xf numFmtId="0" fontId="0" fillId="0" borderId="0" xfId="0" applyFill="1" applyAlignment="1">
      <alignment horizontal="center"/>
    </xf>
    <xf numFmtId="2" fontId="0" fillId="0" borderId="0" xfId="2" applyNumberFormat="1" applyFont="1" applyAlignment="1">
      <alignment horizontal="center"/>
    </xf>
    <xf numFmtId="2" fontId="0" fillId="7" borderId="0" xfId="2" applyNumberFormat="1" applyFont="1" applyFill="1" applyAlignment="1">
      <alignment horizontal="center"/>
    </xf>
    <xf numFmtId="0" fontId="0" fillId="7" borderId="0" xfId="0" applyFill="1" applyAlignment="1">
      <alignment horizontal="center"/>
    </xf>
    <xf numFmtId="0" fontId="0" fillId="0" borderId="5" xfId="0" applyFill="1" applyBorder="1" applyAlignment="1">
      <alignment horizontal="center"/>
    </xf>
    <xf numFmtId="2" fontId="0" fillId="0" borderId="0" xfId="2" applyNumberFormat="1" applyFont="1" applyFill="1" applyAlignment="1">
      <alignment horizontal="center"/>
    </xf>
    <xf numFmtId="0" fontId="0" fillId="0" borderId="5" xfId="0" applyNumberFormat="1" applyFill="1" applyBorder="1" applyAlignment="1">
      <alignment horizontal="center"/>
    </xf>
    <xf numFmtId="2" fontId="0" fillId="0" borderId="5" xfId="0" applyNumberFormat="1" applyBorder="1" applyAlignment="1">
      <alignment horizontal="center"/>
    </xf>
    <xf numFmtId="2" fontId="0" fillId="0" borderId="0" xfId="0" applyNumberFormat="1" applyAlignment="1">
      <alignment horizontal="center"/>
    </xf>
    <xf numFmtId="0" fontId="43" fillId="0" borderId="0" xfId="1" applyNumberFormat="1" applyFont="1" applyFill="1" applyBorder="1" applyAlignment="1">
      <alignment vertical="center"/>
    </xf>
    <xf numFmtId="0" fontId="5" fillId="5" borderId="0" xfId="1" applyNumberFormat="1" applyFont="1" applyFill="1" applyBorder="1"/>
    <xf numFmtId="0" fontId="6" fillId="5" borderId="2" xfId="1" applyNumberFormat="1" applyFont="1" applyFill="1" applyBorder="1" applyAlignment="1">
      <alignment horizontal="center" vertical="center" wrapText="1"/>
    </xf>
    <xf numFmtId="0" fontId="5" fillId="5" borderId="17" xfId="1" applyNumberFormat="1" applyFont="1" applyFill="1" applyBorder="1" applyAlignment="1">
      <alignment horizontal="left" vertical="center" wrapText="1"/>
    </xf>
    <xf numFmtId="0" fontId="5" fillId="5" borderId="3" xfId="1" applyNumberFormat="1" applyFont="1" applyFill="1" applyBorder="1" applyAlignment="1">
      <alignment horizontal="left" vertical="center" wrapText="1"/>
    </xf>
    <xf numFmtId="0" fontId="5" fillId="5" borderId="5" xfId="1" applyNumberFormat="1" applyFont="1" applyFill="1" applyBorder="1"/>
    <xf numFmtId="9" fontId="7" fillId="5" borderId="0" xfId="1" applyNumberFormat="1" applyFont="1" applyFill="1" applyBorder="1" applyAlignment="1">
      <alignment horizontal="center" vertical="center"/>
    </xf>
    <xf numFmtId="9" fontId="5" fillId="5" borderId="2" xfId="1" applyNumberFormat="1" applyFont="1" applyFill="1" applyBorder="1" applyAlignment="1">
      <alignment horizontal="center" vertical="center" wrapText="1"/>
    </xf>
    <xf numFmtId="9" fontId="5" fillId="5" borderId="7" xfId="1" applyNumberFormat="1" applyFont="1" applyFill="1" applyBorder="1" applyAlignment="1">
      <alignment horizontal="center" vertical="center" wrapText="1"/>
    </xf>
    <xf numFmtId="9" fontId="3" fillId="5" borderId="7" xfId="1" applyNumberFormat="1" applyFont="1" applyFill="1" applyBorder="1" applyAlignment="1">
      <alignment horizontal="center" vertical="center" wrapText="1"/>
    </xf>
    <xf numFmtId="0" fontId="7" fillId="5" borderId="23" xfId="1" applyNumberFormat="1" applyFont="1" applyFill="1" applyBorder="1" applyAlignment="1">
      <alignment horizontal="left" vertical="center" wrapText="1"/>
    </xf>
    <xf numFmtId="0" fontId="7" fillId="5" borderId="10" xfId="1" applyNumberFormat="1" applyFont="1" applyFill="1" applyBorder="1" applyAlignment="1">
      <alignment horizontal="left" vertical="center" wrapText="1"/>
    </xf>
    <xf numFmtId="49" fontId="48" fillId="5" borderId="10" xfId="1" applyNumberFormat="1" applyFont="1" applyFill="1" applyBorder="1" applyAlignment="1">
      <alignment horizontal="center" vertical="center" wrapText="1"/>
    </xf>
    <xf numFmtId="0" fontId="3" fillId="5" borderId="9" xfId="1" applyNumberFormat="1" applyFont="1" applyFill="1" applyBorder="1" applyAlignment="1">
      <alignment horizontal="center" vertical="center" wrapText="1"/>
    </xf>
    <xf numFmtId="0" fontId="5" fillId="5" borderId="22" xfId="1" applyNumberFormat="1" applyFont="1" applyFill="1" applyBorder="1" applyAlignment="1">
      <alignment horizontal="center" vertical="center" wrapText="1"/>
    </xf>
    <xf numFmtId="0" fontId="5" fillId="5" borderId="16" xfId="1" applyNumberFormat="1" applyFont="1" applyFill="1" applyBorder="1" applyAlignment="1">
      <alignment horizontal="center" vertical="center" wrapText="1"/>
    </xf>
    <xf numFmtId="0" fontId="5" fillId="5" borderId="0" xfId="1" applyNumberFormat="1" applyFont="1" applyFill="1" applyBorder="1" applyAlignment="1">
      <alignment horizontal="center" vertical="center" wrapText="1"/>
    </xf>
    <xf numFmtId="0" fontId="7" fillId="5" borderId="14" xfId="1" applyNumberFormat="1" applyFont="1" applyFill="1" applyBorder="1" applyAlignment="1"/>
    <xf numFmtId="0" fontId="7" fillId="0" borderId="10" xfId="1" applyNumberFormat="1" applyFont="1" applyFill="1" applyBorder="1" applyAlignment="1">
      <alignment horizontal="left" vertical="center"/>
    </xf>
    <xf numFmtId="0" fontId="7" fillId="0" borderId="11" xfId="1" applyNumberFormat="1" applyFont="1" applyFill="1" applyBorder="1" applyAlignment="1">
      <alignment horizontal="left" vertical="center"/>
    </xf>
    <xf numFmtId="2" fontId="3" fillId="0" borderId="19" xfId="1" applyNumberFormat="1" applyFont="1" applyFill="1" applyBorder="1" applyAlignment="1">
      <alignment horizontal="center" vertical="center"/>
    </xf>
    <xf numFmtId="0" fontId="52" fillId="4" borderId="7" xfId="1" applyNumberFormat="1" applyFont="1" applyFill="1" applyBorder="1" applyAlignment="1">
      <alignment wrapText="1"/>
    </xf>
    <xf numFmtId="0" fontId="52" fillId="4" borderId="15" xfId="1" applyNumberFormat="1" applyFont="1" applyFill="1" applyBorder="1" applyAlignment="1">
      <alignment wrapText="1"/>
    </xf>
    <xf numFmtId="0" fontId="9" fillId="4" borderId="15" xfId="1" applyNumberFormat="1" applyFont="1" applyFill="1" applyBorder="1"/>
    <xf numFmtId="0" fontId="9" fillId="4" borderId="8" xfId="1" applyNumberFormat="1" applyFont="1" applyFill="1" applyBorder="1"/>
    <xf numFmtId="0" fontId="45" fillId="4" borderId="2"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xf>
    <xf numFmtId="0" fontId="3" fillId="5" borderId="7" xfId="1" applyNumberFormat="1" applyFont="1" applyFill="1" applyBorder="1" applyAlignment="1">
      <alignment horizontal="center" vertical="center" wrapText="1"/>
    </xf>
    <xf numFmtId="0" fontId="53" fillId="0" borderId="0" xfId="4"/>
    <xf numFmtId="0" fontId="54" fillId="0" borderId="0" xfId="4" applyFont="1" applyAlignment="1">
      <alignment horizontal="right"/>
    </xf>
    <xf numFmtId="0" fontId="53" fillId="0" borderId="0" xfId="4" applyAlignment="1">
      <alignment horizontal="left"/>
    </xf>
    <xf numFmtId="0" fontId="53" fillId="0" borderId="0" xfId="4" applyFill="1" applyAlignment="1">
      <alignment horizontal="left"/>
    </xf>
    <xf numFmtId="0" fontId="53" fillId="0" borderId="0" xfId="4" applyFill="1"/>
    <xf numFmtId="166" fontId="55" fillId="0" borderId="0" xfId="4" applyNumberFormat="1" applyFont="1" applyAlignment="1" applyProtection="1">
      <alignment horizontal="right"/>
      <protection locked="0"/>
    </xf>
    <xf numFmtId="1" fontId="55" fillId="0" borderId="0" xfId="4" applyNumberFormat="1" applyFont="1" applyAlignment="1" applyProtection="1">
      <alignment horizontal="right"/>
      <protection locked="0"/>
    </xf>
    <xf numFmtId="0" fontId="55" fillId="0" borderId="0" xfId="4" applyNumberFormat="1" applyFont="1" applyAlignment="1" applyProtection="1">
      <alignment horizontal="left"/>
      <protection locked="0"/>
    </xf>
    <xf numFmtId="0" fontId="56" fillId="0" borderId="0" xfId="0" applyFont="1"/>
    <xf numFmtId="0" fontId="15" fillId="0" borderId="24" xfId="0" applyFont="1" applyBorder="1" applyAlignment="1">
      <alignment horizontal="left" wrapText="1"/>
    </xf>
    <xf numFmtId="0" fontId="15" fillId="0" borderId="24" xfId="0" applyFont="1" applyBorder="1" applyAlignment="1">
      <alignment horizontal="center" wrapText="1"/>
    </xf>
    <xf numFmtId="0" fontId="0" fillId="0" borderId="24" xfId="0" applyBorder="1" applyAlignment="1">
      <alignment horizontal="left" wrapText="1"/>
    </xf>
    <xf numFmtId="49" fontId="0" fillId="0" borderId="24" xfId="0" applyNumberFormat="1" applyBorder="1" applyAlignment="1">
      <alignment horizontal="center" wrapText="1"/>
    </xf>
    <xf numFmtId="0" fontId="0" fillId="0" borderId="24" xfId="0" applyBorder="1" applyAlignment="1">
      <alignment horizontal="center" wrapText="1"/>
    </xf>
    <xf numFmtId="1" fontId="0" fillId="0" borderId="0" xfId="0" applyNumberFormat="1" applyFill="1"/>
    <xf numFmtId="0" fontId="15" fillId="0" borderId="0" xfId="0" applyFont="1" applyFill="1"/>
    <xf numFmtId="0" fontId="0" fillId="0" borderId="0" xfId="0" applyFill="1"/>
    <xf numFmtId="2" fontId="0" fillId="0" borderId="5" xfId="0" applyNumberFormat="1" applyFill="1" applyBorder="1" applyAlignment="1">
      <alignment horizontal="center"/>
    </xf>
    <xf numFmtId="0" fontId="0" fillId="0" borderId="5" xfId="0" applyFill="1" applyBorder="1"/>
    <xf numFmtId="2" fontId="0" fillId="0" borderId="0" xfId="0" applyNumberFormat="1" applyFill="1" applyAlignment="1">
      <alignment horizontal="center"/>
    </xf>
    <xf numFmtId="0" fontId="2" fillId="0" borderId="0" xfId="1" applyNumberFormat="1" applyFont="1" applyFill="1" applyBorder="1" applyAlignment="1">
      <alignment horizontal="center" vertical="center" wrapText="1"/>
    </xf>
    <xf numFmtId="0" fontId="0" fillId="0" borderId="0" xfId="0" applyFont="1" applyFill="1"/>
    <xf numFmtId="1" fontId="15" fillId="0" borderId="0" xfId="0" applyNumberFormat="1" applyFont="1" applyFill="1"/>
    <xf numFmtId="0" fontId="15" fillId="0" borderId="5" xfId="0" applyNumberFormat="1" applyFont="1" applyFill="1" applyBorder="1" applyAlignment="1">
      <alignment horizontal="center"/>
    </xf>
    <xf numFmtId="0" fontId="15" fillId="0" borderId="0" xfId="0" applyFont="1" applyFill="1" applyAlignment="1">
      <alignment horizontal="center"/>
    </xf>
    <xf numFmtId="0" fontId="15" fillId="0" borderId="5" xfId="0" applyFont="1" applyFill="1" applyBorder="1" applyAlignment="1">
      <alignment horizontal="center"/>
    </xf>
    <xf numFmtId="0" fontId="15" fillId="0" borderId="5" xfId="0" applyFont="1" applyFill="1" applyBorder="1"/>
    <xf numFmtId="0" fontId="15" fillId="0" borderId="0" xfId="0" applyFont="1"/>
    <xf numFmtId="9" fontId="0" fillId="0" borderId="0" xfId="2" applyFont="1" applyFill="1" applyAlignment="1">
      <alignment horizontal="center"/>
    </xf>
    <xf numFmtId="0" fontId="15" fillId="0" borderId="1" xfId="0" applyFont="1" applyFill="1" applyBorder="1" applyAlignment="1">
      <alignment wrapText="1"/>
    </xf>
    <xf numFmtId="2" fontId="15" fillId="0" borderId="12" xfId="0" applyNumberFormat="1" applyFont="1" applyFill="1" applyBorder="1" applyAlignment="1">
      <alignment horizontal="center" wrapText="1"/>
    </xf>
    <xf numFmtId="9" fontId="15" fillId="0" borderId="1" xfId="2" applyFont="1" applyFill="1" applyBorder="1" applyAlignment="1">
      <alignment horizontal="center" wrapText="1"/>
    </xf>
    <xf numFmtId="1" fontId="15" fillId="0" borderId="5" xfId="0" applyNumberFormat="1" applyFont="1" applyFill="1" applyBorder="1" applyAlignment="1">
      <alignment horizontal="center"/>
    </xf>
    <xf numFmtId="9" fontId="15" fillId="0" borderId="0" xfId="2" applyFont="1" applyFill="1" applyAlignment="1">
      <alignment horizontal="center"/>
    </xf>
    <xf numFmtId="1" fontId="15" fillId="0" borderId="0" xfId="0" applyNumberFormat="1" applyFont="1" applyFill="1" applyAlignment="1">
      <alignment horizontal="center"/>
    </xf>
    <xf numFmtId="9" fontId="15" fillId="0" borderId="5" xfId="2" applyFont="1" applyFill="1" applyBorder="1" applyAlignment="1">
      <alignment horizontal="center"/>
    </xf>
    <xf numFmtId="10" fontId="0" fillId="0" borderId="5" xfId="0" applyNumberFormat="1" applyFill="1" applyBorder="1" applyAlignment="1">
      <alignment horizontal="center"/>
    </xf>
    <xf numFmtId="10" fontId="0" fillId="0" borderId="0" xfId="0" applyNumberFormat="1" applyFill="1" applyAlignment="1">
      <alignment horizontal="center"/>
    </xf>
    <xf numFmtId="1" fontId="0" fillId="0" borderId="0" xfId="0" applyNumberFormat="1" applyFill="1" applyAlignment="1">
      <alignment horizontal="center"/>
    </xf>
    <xf numFmtId="9" fontId="0" fillId="0" borderId="5" xfId="2" applyFont="1" applyFill="1" applyBorder="1" applyAlignment="1">
      <alignment horizontal="center"/>
    </xf>
    <xf numFmtId="164" fontId="45" fillId="5" borderId="7" xfId="1" applyNumberFormat="1" applyFont="1" applyFill="1" applyBorder="1" applyAlignment="1">
      <alignment horizontal="left" vertical="center"/>
    </xf>
    <xf numFmtId="0" fontId="0" fillId="0" borderId="8" xfId="0" applyBorder="1"/>
    <xf numFmtId="164" fontId="7" fillId="5" borderId="10" xfId="1" applyNumberFormat="1" applyFont="1" applyFill="1" applyBorder="1" applyAlignment="1">
      <alignment horizontal="center" vertical="center"/>
    </xf>
    <xf numFmtId="164" fontId="7" fillId="5" borderId="10" xfId="1" applyNumberFormat="1" applyFont="1" applyFill="1" applyBorder="1" applyAlignment="1">
      <alignment horizontal="center" vertical="center" wrapText="1"/>
    </xf>
    <xf numFmtId="0" fontId="61" fillId="0" borderId="10" xfId="1" applyNumberFormat="1" applyFont="1" applyFill="1" applyBorder="1" applyAlignment="1">
      <alignment horizontal="left" vertical="center" wrapText="1" indent="1"/>
    </xf>
    <xf numFmtId="0" fontId="5" fillId="0" borderId="0" xfId="1" applyNumberFormat="1" applyFont="1" applyFill="1" applyBorder="1" applyAlignment="1">
      <alignment horizontal="left" vertical="top" wrapText="1"/>
    </xf>
    <xf numFmtId="0" fontId="62" fillId="0" borderId="0" xfId="1" applyNumberFormat="1" applyFont="1" applyFill="1" applyBorder="1" applyAlignment="1">
      <alignment horizontal="left" vertical="center" wrapText="1" indent="1"/>
    </xf>
    <xf numFmtId="0" fontId="9" fillId="0" borderId="0" xfId="1" applyNumberFormat="1" applyFont="1" applyFill="1" applyBorder="1"/>
    <xf numFmtId="0" fontId="9" fillId="5" borderId="5" xfId="0" applyFont="1" applyFill="1" applyBorder="1" applyAlignment="1">
      <alignment vertical="center"/>
    </xf>
    <xf numFmtId="0" fontId="10" fillId="5" borderId="0" xfId="1" applyNumberFormat="1" applyFont="1" applyFill="1"/>
    <xf numFmtId="9" fontId="9" fillId="5" borderId="5" xfId="0" applyNumberFormat="1" applyFont="1" applyFill="1" applyBorder="1" applyAlignment="1">
      <alignment vertical="center"/>
    </xf>
    <xf numFmtId="0" fontId="3" fillId="5" borderId="7" xfId="1" quotePrefix="1" applyNumberFormat="1" applyFont="1" applyFill="1" applyBorder="1" applyAlignment="1">
      <alignment horizontal="center" vertical="center" wrapText="1"/>
    </xf>
    <xf numFmtId="0" fontId="0" fillId="0" borderId="1" xfId="0" applyFont="1" applyFill="1" applyBorder="1" applyAlignment="1">
      <alignment wrapText="1"/>
    </xf>
    <xf numFmtId="1" fontId="0" fillId="0" borderId="0" xfId="0" applyNumberFormat="1" applyFont="1" applyFill="1"/>
    <xf numFmtId="0" fontId="0" fillId="0" borderId="5" xfId="0" applyFont="1" applyBorder="1"/>
    <xf numFmtId="0" fontId="0" fillId="0" borderId="0" xfId="0" applyFont="1"/>
    <xf numFmtId="0" fontId="0" fillId="0" borderId="5" xfId="0" applyFont="1" applyFill="1" applyBorder="1" applyAlignment="1">
      <alignment horizontal="center"/>
    </xf>
    <xf numFmtId="0" fontId="0" fillId="0" borderId="0" xfId="0" applyFont="1" applyFill="1" applyAlignment="1">
      <alignment horizontal="center"/>
    </xf>
    <xf numFmtId="0" fontId="15" fillId="0" borderId="0" xfId="0" applyFont="1" applyBorder="1" applyAlignment="1">
      <alignment horizontal="center"/>
    </xf>
    <xf numFmtId="9" fontId="0" fillId="0" borderId="0" xfId="2" applyFont="1" applyFill="1" applyBorder="1" applyAlignment="1">
      <alignment horizontal="center"/>
    </xf>
    <xf numFmtId="2" fontId="0" fillId="0" borderId="0" xfId="2" applyNumberFormat="1" applyFont="1" applyFill="1" applyBorder="1" applyAlignment="1">
      <alignment horizontal="center"/>
    </xf>
    <xf numFmtId="9" fontId="15" fillId="0" borderId="0" xfId="2" applyFont="1" applyFill="1" applyBorder="1" applyAlignment="1">
      <alignment horizontal="center"/>
    </xf>
    <xf numFmtId="1" fontId="0" fillId="0" borderId="5" xfId="0" applyNumberFormat="1" applyFill="1" applyBorder="1" applyAlignment="1">
      <alignment horizontal="center"/>
    </xf>
    <xf numFmtId="0" fontId="15" fillId="0" borderId="5" xfId="0" applyFont="1" applyBorder="1" applyAlignment="1">
      <alignment horizontal="center"/>
    </xf>
    <xf numFmtId="9" fontId="15" fillId="0" borderId="0" xfId="2" applyFont="1" applyBorder="1" applyAlignment="1">
      <alignment horizontal="center"/>
    </xf>
    <xf numFmtId="0" fontId="15" fillId="0" borderId="14" xfId="0" applyFont="1" applyBorder="1" applyAlignment="1">
      <alignment horizontal="center"/>
    </xf>
    <xf numFmtId="0" fontId="0" fillId="0" borderId="14" xfId="0" applyBorder="1" applyAlignment="1">
      <alignment horizontal="center"/>
    </xf>
    <xf numFmtId="0" fontId="19" fillId="0" borderId="4" xfId="1" applyNumberFormat="1" applyFont="1" applyFill="1" applyBorder="1" applyAlignment="1">
      <alignment horizontal="center" vertical="center"/>
    </xf>
    <xf numFmtId="0" fontId="19" fillId="0" borderId="18" xfId="1" applyNumberFormat="1" applyFont="1" applyFill="1" applyBorder="1" applyAlignment="1">
      <alignment horizontal="center" vertical="center"/>
    </xf>
    <xf numFmtId="0" fontId="21" fillId="0" borderId="0"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26" fillId="5" borderId="0" xfId="1" applyNumberFormat="1" applyFont="1" applyFill="1" applyBorder="1" applyAlignment="1">
      <alignment horizontal="left" vertical="center" wrapText="1"/>
    </xf>
    <xf numFmtId="49" fontId="20" fillId="0" borderId="1" xfId="3" applyNumberFormat="1" applyFont="1" applyFill="1" applyBorder="1" applyAlignment="1" applyProtection="1">
      <alignment horizontal="left" vertical="center"/>
      <protection locked="0"/>
    </xf>
    <xf numFmtId="0" fontId="37" fillId="5" borderId="4" xfId="1" applyNumberFormat="1" applyFont="1" applyFill="1" applyBorder="1" applyAlignment="1">
      <alignment horizontal="center" vertical="center" wrapText="1"/>
    </xf>
    <xf numFmtId="0" fontId="37" fillId="5" borderId="6" xfId="1" applyNumberFormat="1" applyFont="1" applyFill="1" applyBorder="1" applyAlignment="1">
      <alignment horizontal="center" vertical="center" wrapText="1"/>
    </xf>
    <xf numFmtId="0" fontId="37" fillId="5" borderId="18" xfId="1" applyNumberFormat="1" applyFont="1" applyFill="1" applyBorder="1" applyAlignment="1">
      <alignment horizontal="center" vertical="center" wrapText="1"/>
    </xf>
    <xf numFmtId="1" fontId="31" fillId="6" borderId="2" xfId="1" applyNumberFormat="1" applyFont="1" applyFill="1" applyBorder="1" applyAlignment="1">
      <alignment horizontal="center" vertical="center"/>
    </xf>
    <xf numFmtId="0" fontId="31" fillId="3" borderId="15" xfId="1" applyNumberFormat="1" applyFont="1" applyFill="1" applyBorder="1" applyAlignment="1">
      <alignment horizontal="left" vertical="center" wrapText="1"/>
    </xf>
    <xf numFmtId="0" fontId="31" fillId="3" borderId="8" xfId="1" applyNumberFormat="1" applyFont="1" applyFill="1" applyBorder="1" applyAlignment="1">
      <alignment horizontal="left" vertical="center" wrapText="1"/>
    </xf>
    <xf numFmtId="0" fontId="31" fillId="6" borderId="7" xfId="1" applyNumberFormat="1" applyFont="1" applyFill="1" applyBorder="1" applyAlignment="1">
      <alignment horizontal="center" vertical="center"/>
    </xf>
    <xf numFmtId="0" fontId="31" fillId="6" borderId="15" xfId="1" applyNumberFormat="1" applyFont="1" applyFill="1" applyBorder="1" applyAlignment="1">
      <alignment horizontal="center" vertical="center"/>
    </xf>
    <xf numFmtId="0" fontId="31" fillId="6" borderId="8" xfId="1" applyNumberFormat="1" applyFont="1" applyFill="1" applyBorder="1" applyAlignment="1">
      <alignment horizontal="center" vertical="center"/>
    </xf>
    <xf numFmtId="0" fontId="31" fillId="3" borderId="2" xfId="1" applyNumberFormat="1" applyFont="1" applyFill="1" applyBorder="1" applyAlignment="1">
      <alignment horizontal="left" vertical="center"/>
    </xf>
    <xf numFmtId="0" fontId="37" fillId="5" borderId="6" xfId="1" applyNumberFormat="1" applyFont="1" applyFill="1" applyBorder="1" applyAlignment="1">
      <alignment horizontal="center" vertical="center"/>
    </xf>
    <xf numFmtId="0" fontId="37" fillId="5" borderId="18" xfId="1" applyNumberFormat="1" applyFont="1" applyFill="1" applyBorder="1" applyAlignment="1">
      <alignment horizontal="center" vertical="center"/>
    </xf>
    <xf numFmtId="0" fontId="25" fillId="0" borderId="17" xfId="1" applyNumberFormat="1" applyFont="1" applyFill="1" applyBorder="1" applyAlignment="1">
      <alignment horizontal="left" vertical="center" wrapText="1"/>
    </xf>
    <xf numFmtId="0" fontId="25" fillId="0" borderId="3" xfId="0" applyFont="1" applyBorder="1" applyAlignment="1">
      <alignment horizontal="left" vertical="center" wrapText="1"/>
    </xf>
    <xf numFmtId="0" fontId="25" fillId="0" borderId="12" xfId="0" applyFont="1" applyBorder="1" applyAlignment="1">
      <alignment horizontal="left" vertical="center" wrapText="1"/>
    </xf>
    <xf numFmtId="0" fontId="25" fillId="0" borderId="1" xfId="0" applyFont="1" applyBorder="1" applyAlignment="1">
      <alignment horizontal="left" vertical="center" wrapText="1"/>
    </xf>
    <xf numFmtId="3" fontId="19" fillId="0" borderId="4" xfId="0" applyNumberFormat="1" applyFont="1" applyBorder="1" applyAlignment="1">
      <alignment horizontal="center" vertical="center"/>
    </xf>
    <xf numFmtId="3" fontId="19" fillId="0" borderId="18" xfId="0" applyNumberFormat="1" applyFont="1" applyBorder="1" applyAlignment="1">
      <alignment horizontal="center" vertical="center"/>
    </xf>
    <xf numFmtId="0" fontId="30" fillId="0" borderId="0" xfId="1" applyNumberFormat="1" applyFont="1" applyFill="1" applyBorder="1" applyAlignment="1"/>
    <xf numFmtId="0" fontId="27" fillId="0" borderId="17" xfId="1" applyNumberFormat="1" applyFont="1" applyFill="1" applyBorder="1" applyAlignment="1">
      <alignment horizontal="left" vertical="center" wrapText="1"/>
    </xf>
    <xf numFmtId="0" fontId="27" fillId="0" borderId="3" xfId="1" applyNumberFormat="1" applyFont="1" applyFill="1" applyBorder="1" applyAlignment="1">
      <alignment horizontal="left" vertical="center" wrapText="1"/>
    </xf>
    <xf numFmtId="0" fontId="27" fillId="0" borderId="20" xfId="1" applyNumberFormat="1" applyFont="1" applyFill="1" applyBorder="1" applyAlignment="1">
      <alignment horizontal="left" vertical="center" wrapText="1"/>
    </xf>
    <xf numFmtId="0" fontId="27" fillId="0" borderId="5" xfId="1" applyNumberFormat="1" applyFont="1" applyFill="1" applyBorder="1" applyAlignment="1">
      <alignment horizontal="left" vertical="center" wrapText="1"/>
    </xf>
    <xf numFmtId="0" fontId="27" fillId="0" borderId="0" xfId="1" applyNumberFormat="1" applyFont="1" applyFill="1" applyBorder="1" applyAlignment="1">
      <alignment horizontal="left" vertical="center" wrapText="1"/>
    </xf>
    <xf numFmtId="0" fontId="27" fillId="0" borderId="14" xfId="1" applyNumberFormat="1" applyFont="1" applyFill="1" applyBorder="1" applyAlignment="1">
      <alignment horizontal="left" vertical="center" wrapText="1"/>
    </xf>
    <xf numFmtId="0" fontId="27" fillId="0" borderId="12" xfId="1" applyNumberFormat="1" applyFont="1" applyFill="1" applyBorder="1" applyAlignment="1">
      <alignment horizontal="left" vertical="center" wrapText="1"/>
    </xf>
    <xf numFmtId="0" fontId="27" fillId="0" borderId="1" xfId="1" applyNumberFormat="1" applyFont="1" applyFill="1" applyBorder="1" applyAlignment="1">
      <alignment horizontal="left" vertical="center" wrapText="1"/>
    </xf>
    <xf numFmtId="0" fontId="27" fillId="0" borderId="21" xfId="1" applyNumberFormat="1" applyFont="1" applyFill="1" applyBorder="1" applyAlignment="1">
      <alignment horizontal="left" vertical="center" wrapText="1"/>
    </xf>
    <xf numFmtId="0" fontId="28" fillId="2" borderId="17" xfId="1" applyNumberFormat="1" applyFont="1" applyFill="1" applyBorder="1" applyAlignment="1">
      <alignment vertical="center"/>
    </xf>
    <xf numFmtId="0" fontId="28" fillId="2" borderId="3" xfId="1" applyNumberFormat="1" applyFont="1" applyFill="1" applyBorder="1" applyAlignment="1">
      <alignment vertical="center"/>
    </xf>
    <xf numFmtId="0" fontId="28" fillId="2" borderId="20" xfId="1" applyNumberFormat="1" applyFont="1" applyFill="1" applyBorder="1" applyAlignment="1">
      <alignment vertical="center"/>
    </xf>
    <xf numFmtId="0" fontId="28" fillId="2" borderId="12" xfId="1" applyNumberFormat="1" applyFont="1" applyFill="1" applyBorder="1" applyAlignment="1">
      <alignment vertical="center"/>
    </xf>
    <xf numFmtId="0" fontId="28" fillId="2" borderId="1" xfId="1" applyNumberFormat="1" applyFont="1" applyFill="1" applyBorder="1" applyAlignment="1">
      <alignment vertical="center"/>
    </xf>
    <xf numFmtId="0" fontId="28" fillId="2" borderId="21" xfId="1" applyNumberFormat="1" applyFont="1" applyFill="1" applyBorder="1" applyAlignment="1">
      <alignment vertical="center"/>
    </xf>
    <xf numFmtId="0" fontId="27" fillId="0" borderId="6" xfId="1" applyNumberFormat="1" applyFont="1" applyFill="1" applyBorder="1" applyAlignment="1">
      <alignment horizontal="left" vertical="top" wrapText="1"/>
    </xf>
    <xf numFmtId="0" fontId="27" fillId="0" borderId="9" xfId="1" applyNumberFormat="1" applyFont="1" applyFill="1" applyBorder="1" applyAlignment="1">
      <alignment horizontal="left" vertical="top" wrapText="1"/>
    </xf>
    <xf numFmtId="0" fontId="27" fillId="0" borderId="7" xfId="1" applyNumberFormat="1" applyFont="1" applyFill="1" applyBorder="1" applyAlignment="1">
      <alignment horizontal="left" vertical="center"/>
    </xf>
    <xf numFmtId="0" fontId="27" fillId="0" borderId="15" xfId="1" applyNumberFormat="1" applyFont="1" applyFill="1" applyBorder="1" applyAlignment="1">
      <alignment horizontal="left" vertical="center"/>
    </xf>
    <xf numFmtId="0" fontId="27" fillId="0" borderId="8" xfId="1" applyNumberFormat="1" applyFont="1" applyFill="1" applyBorder="1" applyAlignment="1">
      <alignment horizontal="left" vertical="center"/>
    </xf>
    <xf numFmtId="0" fontId="27" fillId="5" borderId="7" xfId="1" applyNumberFormat="1" applyFont="1" applyFill="1" applyBorder="1" applyAlignment="1">
      <alignment horizontal="left" vertical="center"/>
    </xf>
    <xf numFmtId="0" fontId="27" fillId="5" borderId="15" xfId="1" applyNumberFormat="1" applyFont="1" applyFill="1" applyBorder="1" applyAlignment="1">
      <alignment horizontal="left" vertical="center"/>
    </xf>
    <xf numFmtId="0" fontId="27" fillId="5" borderId="8" xfId="1" applyNumberFormat="1" applyFont="1" applyFill="1" applyBorder="1" applyAlignment="1">
      <alignment horizontal="left" vertical="center"/>
    </xf>
    <xf numFmtId="9" fontId="38" fillId="5" borderId="5" xfId="0" applyNumberFormat="1" applyFont="1" applyFill="1" applyBorder="1" applyAlignment="1">
      <alignment vertical="center"/>
    </xf>
    <xf numFmtId="0" fontId="31" fillId="6" borderId="17" xfId="1" applyNumberFormat="1" applyFont="1" applyFill="1" applyBorder="1" applyAlignment="1">
      <alignment horizontal="center" vertical="center"/>
    </xf>
    <xf numFmtId="0" fontId="31" fillId="6" borderId="3" xfId="1" applyNumberFormat="1" applyFont="1" applyFill="1" applyBorder="1" applyAlignment="1">
      <alignment horizontal="center" vertical="center"/>
    </xf>
    <xf numFmtId="0" fontId="31" fillId="6" borderId="20" xfId="1" applyNumberFormat="1" applyFont="1" applyFill="1" applyBorder="1" applyAlignment="1">
      <alignment horizontal="center" vertical="center"/>
    </xf>
    <xf numFmtId="0" fontId="31" fillId="6" borderId="12" xfId="1" applyNumberFormat="1" applyFont="1" applyFill="1" applyBorder="1" applyAlignment="1">
      <alignment horizontal="center" vertical="center"/>
    </xf>
    <xf numFmtId="0" fontId="31" fillId="6" borderId="1" xfId="1" applyNumberFormat="1" applyFont="1" applyFill="1" applyBorder="1" applyAlignment="1">
      <alignment horizontal="center" vertical="center"/>
    </xf>
    <xf numFmtId="0" fontId="31" fillId="6" borderId="21" xfId="1" applyNumberFormat="1" applyFont="1" applyFill="1" applyBorder="1" applyAlignment="1">
      <alignment horizontal="center" vertical="center"/>
    </xf>
    <xf numFmtId="0" fontId="28" fillId="2" borderId="22" xfId="1" applyNumberFormat="1" applyFont="1" applyFill="1" applyBorder="1" applyAlignment="1">
      <alignment horizontal="left" vertical="center" wrapText="1"/>
    </xf>
    <xf numFmtId="0" fontId="29" fillId="2" borderId="16" xfId="1" applyNumberFormat="1" applyFont="1" applyFill="1" applyBorder="1" applyAlignment="1">
      <alignment horizontal="left" vertical="center" wrapText="1"/>
    </xf>
    <xf numFmtId="0" fontId="29" fillId="2" borderId="12" xfId="1" applyNumberFormat="1" applyFont="1" applyFill="1" applyBorder="1" applyAlignment="1">
      <alignment horizontal="left" vertical="center" wrapText="1"/>
    </xf>
    <xf numFmtId="0" fontId="29" fillId="2" borderId="1" xfId="1" applyNumberFormat="1" applyFont="1" applyFill="1" applyBorder="1" applyAlignment="1">
      <alignment horizontal="left" vertical="center" wrapText="1"/>
    </xf>
    <xf numFmtId="0" fontId="27" fillId="0" borderId="18" xfId="1" applyNumberFormat="1" applyFont="1" applyFill="1" applyBorder="1" applyAlignment="1">
      <alignment horizontal="left" vertical="top" wrapText="1"/>
    </xf>
    <xf numFmtId="0" fontId="5" fillId="0" borderId="7" xfId="1" applyNumberFormat="1" applyFont="1" applyFill="1" applyBorder="1" applyAlignment="1">
      <alignment horizontal="left" vertical="center"/>
    </xf>
    <xf numFmtId="0" fontId="5" fillId="0" borderId="15" xfId="1" applyNumberFormat="1" applyFont="1" applyFill="1" applyBorder="1" applyAlignment="1">
      <alignment horizontal="left" vertical="center"/>
    </xf>
    <xf numFmtId="0" fontId="5" fillId="0" borderId="8" xfId="1" applyNumberFormat="1" applyFont="1" applyFill="1" applyBorder="1" applyAlignment="1">
      <alignment horizontal="left" vertical="center"/>
    </xf>
    <xf numFmtId="0" fontId="5" fillId="5" borderId="7" xfId="1" applyNumberFormat="1" applyFont="1" applyFill="1" applyBorder="1" applyAlignment="1">
      <alignment horizontal="left" vertical="center"/>
    </xf>
    <xf numFmtId="0" fontId="47" fillId="5" borderId="15" xfId="1" applyNumberFormat="1" applyFont="1" applyFill="1" applyBorder="1" applyAlignment="1">
      <alignment horizontal="left" vertical="center"/>
    </xf>
    <xf numFmtId="0" fontId="47" fillId="5" borderId="8" xfId="1" applyNumberFormat="1" applyFont="1" applyFill="1" applyBorder="1" applyAlignment="1">
      <alignment horizontal="left" vertical="center"/>
    </xf>
    <xf numFmtId="0" fontId="5" fillId="0" borderId="0" xfId="1" applyNumberFormat="1" applyFont="1" applyFill="1" applyBorder="1" applyAlignment="1">
      <alignment vertical="center" wrapText="1"/>
    </xf>
    <xf numFmtId="0" fontId="43" fillId="0" borderId="1" xfId="1" applyNumberFormat="1" applyFont="1" applyFill="1" applyBorder="1" applyAlignment="1">
      <alignment horizontal="left" vertical="center"/>
    </xf>
    <xf numFmtId="0" fontId="43" fillId="0" borderId="21" xfId="1" applyNumberFormat="1" applyFont="1" applyFill="1" applyBorder="1" applyAlignment="1">
      <alignment horizontal="left" vertical="center"/>
    </xf>
    <xf numFmtId="0" fontId="3" fillId="5" borderId="13" xfId="1" applyNumberFormat="1" applyFont="1" applyFill="1" applyBorder="1" applyAlignment="1">
      <alignment horizontal="center" vertical="center" wrapText="1"/>
    </xf>
    <xf numFmtId="0" fontId="3" fillId="5" borderId="6" xfId="1" applyNumberFormat="1" applyFont="1" applyFill="1" applyBorder="1" applyAlignment="1">
      <alignment horizontal="center" vertical="center" wrapText="1"/>
    </xf>
    <xf numFmtId="0" fontId="3" fillId="5" borderId="13" xfId="1" applyNumberFormat="1" applyFont="1" applyFill="1" applyBorder="1" applyAlignment="1">
      <alignment horizontal="center" vertical="center"/>
    </xf>
    <xf numFmtId="0" fontId="3" fillId="5" borderId="6" xfId="1" applyNumberFormat="1" applyFont="1" applyFill="1" applyBorder="1" applyAlignment="1">
      <alignment horizontal="center" vertical="center"/>
    </xf>
    <xf numFmtId="0" fontId="3" fillId="5" borderId="18" xfId="1" applyNumberFormat="1" applyFont="1" applyFill="1" applyBorder="1" applyAlignment="1">
      <alignment horizontal="center" vertical="center"/>
    </xf>
    <xf numFmtId="0" fontId="44" fillId="2" borderId="22" xfId="1" applyNumberFormat="1" applyFont="1" applyFill="1" applyBorder="1" applyAlignment="1">
      <alignment horizontal="left" vertical="center" wrapText="1"/>
    </xf>
    <xf numFmtId="0" fontId="49" fillId="2" borderId="16" xfId="1" applyNumberFormat="1" applyFont="1" applyFill="1" applyBorder="1" applyAlignment="1">
      <alignment horizontal="left" vertical="center" wrapText="1"/>
    </xf>
    <xf numFmtId="0" fontId="49" fillId="2" borderId="5" xfId="1" applyNumberFormat="1" applyFont="1" applyFill="1" applyBorder="1" applyAlignment="1">
      <alignment horizontal="left" vertical="center" wrapText="1"/>
    </xf>
    <xf numFmtId="0" fontId="49" fillId="2" borderId="0" xfId="1" applyNumberFormat="1" applyFont="1" applyFill="1" applyBorder="1" applyAlignment="1">
      <alignment horizontal="left" vertical="center" wrapText="1"/>
    </xf>
    <xf numFmtId="0" fontId="5" fillId="0" borderId="27" xfId="1" applyNumberFormat="1" applyFont="1" applyFill="1" applyBorder="1" applyAlignment="1">
      <alignment horizontal="center"/>
    </xf>
    <xf numFmtId="0" fontId="5" fillId="0" borderId="28" xfId="1" applyNumberFormat="1" applyFont="1" applyFill="1" applyBorder="1" applyAlignment="1">
      <alignment horizontal="center"/>
    </xf>
    <xf numFmtId="0" fontId="45" fillId="0" borderId="29" xfId="1" applyNumberFormat="1" applyFont="1" applyFill="1" applyBorder="1" applyAlignment="1">
      <alignment horizontal="center" vertical="center"/>
    </xf>
    <xf numFmtId="0" fontId="45" fillId="0" borderId="28" xfId="1" applyNumberFormat="1" applyFont="1" applyFill="1" applyBorder="1" applyAlignment="1">
      <alignment horizontal="center" vertical="center"/>
    </xf>
    <xf numFmtId="0" fontId="30" fillId="0" borderId="22" xfId="1" applyNumberFormat="1" applyFont="1" applyFill="1" applyBorder="1" applyAlignment="1">
      <alignment horizontal="left" vertical="top" wrapText="1"/>
    </xf>
    <xf numFmtId="0" fontId="30" fillId="0" borderId="16" xfId="1" applyNumberFormat="1" applyFont="1" applyFill="1" applyBorder="1" applyAlignment="1">
      <alignment horizontal="left" vertical="top" wrapText="1"/>
    </xf>
    <xf numFmtId="0" fontId="30" fillId="0" borderId="5" xfId="1" applyNumberFormat="1" applyFont="1" applyFill="1" applyBorder="1" applyAlignment="1">
      <alignment horizontal="left" vertical="top" wrapText="1"/>
    </xf>
    <xf numFmtId="0" fontId="30" fillId="0" borderId="0" xfId="1" applyNumberFormat="1" applyFont="1" applyFill="1" applyBorder="1" applyAlignment="1">
      <alignment horizontal="left" vertical="top" wrapText="1"/>
    </xf>
    <xf numFmtId="0" fontId="30" fillId="0" borderId="12" xfId="1" applyNumberFormat="1" applyFont="1" applyFill="1" applyBorder="1" applyAlignment="1">
      <alignment horizontal="left" vertical="top" wrapText="1"/>
    </xf>
    <xf numFmtId="0" fontId="30" fillId="0" borderId="1" xfId="1" applyNumberFormat="1" applyFont="1" applyFill="1" applyBorder="1" applyAlignment="1">
      <alignment horizontal="left" vertical="top" wrapText="1"/>
    </xf>
    <xf numFmtId="0" fontId="46" fillId="0" borderId="4" xfId="1" applyNumberFormat="1" applyFont="1" applyFill="1" applyBorder="1" applyAlignment="1">
      <alignment horizontal="left" vertical="top" wrapText="1"/>
    </xf>
    <xf numFmtId="0" fontId="46" fillId="0" borderId="6" xfId="1" applyNumberFormat="1" applyFont="1" applyFill="1" applyBorder="1" applyAlignment="1">
      <alignment horizontal="left" vertical="top" wrapText="1"/>
    </xf>
    <xf numFmtId="0" fontId="46" fillId="0" borderId="18" xfId="1" applyNumberFormat="1" applyFont="1" applyFill="1" applyBorder="1" applyAlignment="1">
      <alignment horizontal="left" vertical="top" wrapText="1"/>
    </xf>
    <xf numFmtId="0" fontId="47" fillId="5" borderId="17" xfId="1" applyNumberFormat="1" applyFont="1" applyFill="1" applyBorder="1" applyAlignment="1">
      <alignment horizontal="left" vertical="top" wrapText="1"/>
    </xf>
    <xf numFmtId="0" fontId="47" fillId="5" borderId="3" xfId="1" applyNumberFormat="1" applyFont="1" applyFill="1" applyBorder="1" applyAlignment="1">
      <alignment horizontal="left" vertical="top" wrapText="1"/>
    </xf>
    <xf numFmtId="0" fontId="47" fillId="5" borderId="20" xfId="1" applyNumberFormat="1" applyFont="1" applyFill="1" applyBorder="1" applyAlignment="1">
      <alignment horizontal="left" vertical="top" wrapText="1"/>
    </xf>
    <xf numFmtId="0" fontId="47" fillId="5" borderId="5" xfId="1" applyNumberFormat="1" applyFont="1" applyFill="1" applyBorder="1" applyAlignment="1">
      <alignment horizontal="left" vertical="top" wrapText="1"/>
    </xf>
    <xf numFmtId="0" fontId="47" fillId="5" borderId="0" xfId="1" applyNumberFormat="1" applyFont="1" applyFill="1" applyBorder="1" applyAlignment="1">
      <alignment horizontal="left" vertical="top" wrapText="1"/>
    </xf>
    <xf numFmtId="0" fontId="47" fillId="5" borderId="14" xfId="1" applyNumberFormat="1" applyFont="1" applyFill="1" applyBorder="1" applyAlignment="1">
      <alignment horizontal="left" vertical="top" wrapText="1"/>
    </xf>
    <xf numFmtId="0" fontId="44" fillId="2" borderId="17" xfId="1" applyNumberFormat="1" applyFont="1" applyFill="1" applyBorder="1" applyAlignment="1">
      <alignment vertical="center"/>
    </xf>
    <xf numFmtId="0" fontId="44" fillId="2" borderId="3" xfId="1" applyNumberFormat="1" applyFont="1" applyFill="1" applyBorder="1" applyAlignment="1">
      <alignment vertical="center"/>
    </xf>
    <xf numFmtId="0" fontId="44" fillId="2" borderId="12" xfId="1" applyNumberFormat="1" applyFont="1" applyFill="1" applyBorder="1" applyAlignment="1">
      <alignment vertical="center"/>
    </xf>
    <xf numFmtId="0" fontId="44" fillId="2" borderId="1" xfId="1" applyNumberFormat="1" applyFont="1" applyFill="1" applyBorder="1" applyAlignment="1">
      <alignment vertical="center"/>
    </xf>
    <xf numFmtId="0" fontId="45" fillId="5" borderId="7" xfId="1" applyNumberFormat="1" applyFont="1" applyFill="1" applyBorder="1" applyAlignment="1">
      <alignment horizontal="center"/>
    </xf>
    <xf numFmtId="0" fontId="45" fillId="5" borderId="15" xfId="1" applyNumberFormat="1" applyFont="1" applyFill="1" applyBorder="1" applyAlignment="1">
      <alignment horizontal="center"/>
    </xf>
    <xf numFmtId="0" fontId="46" fillId="0" borderId="9" xfId="1" applyNumberFormat="1" applyFont="1" applyFill="1" applyBorder="1" applyAlignment="1">
      <alignment horizontal="left" vertical="top" wrapText="1"/>
    </xf>
    <xf numFmtId="0" fontId="47" fillId="0" borderId="17" xfId="1" applyNumberFormat="1" applyFont="1" applyFill="1" applyBorder="1" applyAlignment="1">
      <alignment horizontal="left" vertical="top" wrapText="1"/>
    </xf>
    <xf numFmtId="0" fontId="47" fillId="0" borderId="3" xfId="1" applyNumberFormat="1" applyFont="1" applyFill="1" applyBorder="1" applyAlignment="1">
      <alignment horizontal="left" vertical="top" wrapText="1"/>
    </xf>
    <xf numFmtId="0" fontId="47" fillId="0" borderId="20" xfId="1" applyNumberFormat="1" applyFont="1" applyFill="1" applyBorder="1" applyAlignment="1">
      <alignment horizontal="left" vertical="top" wrapText="1"/>
    </xf>
    <xf numFmtId="0" fontId="47" fillId="0" borderId="5" xfId="1" applyNumberFormat="1" applyFont="1" applyFill="1" applyBorder="1" applyAlignment="1">
      <alignment horizontal="left" vertical="top" wrapText="1"/>
    </xf>
    <xf numFmtId="0" fontId="47" fillId="0" borderId="0" xfId="1" applyNumberFormat="1" applyFont="1" applyFill="1" applyBorder="1" applyAlignment="1">
      <alignment horizontal="left" vertical="top" wrapText="1"/>
    </xf>
    <xf numFmtId="0" fontId="47" fillId="0" borderId="14" xfId="1" applyNumberFormat="1" applyFont="1" applyFill="1" applyBorder="1" applyAlignment="1">
      <alignment horizontal="left" vertical="top" wrapText="1"/>
    </xf>
    <xf numFmtId="0" fontId="47" fillId="0" borderId="25" xfId="1" applyNumberFormat="1" applyFont="1" applyFill="1" applyBorder="1" applyAlignment="1">
      <alignment horizontal="left" vertical="top" wrapText="1"/>
    </xf>
    <xf numFmtId="0" fontId="47" fillId="0" borderId="10" xfId="1" applyNumberFormat="1" applyFont="1" applyFill="1" applyBorder="1" applyAlignment="1">
      <alignment horizontal="left" vertical="top" wrapText="1"/>
    </xf>
    <xf numFmtId="0" fontId="47" fillId="0" borderId="26" xfId="1" applyNumberFormat="1" applyFont="1" applyFill="1" applyBorder="1" applyAlignment="1">
      <alignment horizontal="left" vertical="top" wrapText="1"/>
    </xf>
    <xf numFmtId="0" fontId="45" fillId="5" borderId="4" xfId="1" applyNumberFormat="1" applyFont="1" applyFill="1" applyBorder="1" applyAlignment="1">
      <alignment horizontal="left" vertical="center" wrapText="1"/>
    </xf>
    <xf numFmtId="0" fontId="45" fillId="5" borderId="2" xfId="1" applyNumberFormat="1" applyFont="1" applyFill="1" applyBorder="1" applyAlignment="1">
      <alignment horizontal="left" vertical="center"/>
    </xf>
    <xf numFmtId="0" fontId="58" fillId="5" borderId="0" xfId="1" applyNumberFormat="1" applyFont="1" applyFill="1" applyBorder="1" applyAlignment="1">
      <alignment horizontal="left" vertical="center" wrapText="1"/>
    </xf>
    <xf numFmtId="0" fontId="3" fillId="5" borderId="4" xfId="1" applyNumberFormat="1" applyFont="1" applyFill="1" applyBorder="1" applyAlignment="1">
      <alignment horizontal="center" vertical="center" wrapText="1"/>
    </xf>
    <xf numFmtId="1" fontId="45" fillId="5" borderId="2" xfId="1" applyNumberFormat="1" applyFont="1" applyFill="1" applyBorder="1" applyAlignment="1">
      <alignment horizontal="center" vertical="center"/>
    </xf>
    <xf numFmtId="0" fontId="47" fillId="0" borderId="12" xfId="1" applyNumberFormat="1" applyFont="1" applyFill="1" applyBorder="1" applyAlignment="1">
      <alignment horizontal="left" vertical="top" wrapText="1"/>
    </xf>
    <xf numFmtId="0" fontId="47" fillId="0" borderId="1" xfId="1" applyNumberFormat="1" applyFont="1" applyFill="1" applyBorder="1" applyAlignment="1">
      <alignment horizontal="left" vertical="top" wrapText="1"/>
    </xf>
    <xf numFmtId="0" fontId="47" fillId="0" borderId="21" xfId="1" applyNumberFormat="1" applyFont="1" applyFill="1" applyBorder="1" applyAlignment="1">
      <alignment horizontal="left" vertical="top" wrapText="1"/>
    </xf>
    <xf numFmtId="0" fontId="45" fillId="5" borderId="7" xfId="1" applyNumberFormat="1" applyFont="1" applyFill="1" applyBorder="1" applyAlignment="1">
      <alignment horizontal="left" vertical="center" wrapText="1"/>
    </xf>
    <xf numFmtId="0" fontId="45" fillId="5" borderId="8" xfId="1" applyNumberFormat="1" applyFont="1" applyFill="1" applyBorder="1" applyAlignment="1">
      <alignment horizontal="left" vertical="center" wrapText="1"/>
    </xf>
  </cellXfs>
  <cellStyles count="6">
    <cellStyle name="Hyperlink" xfId="3" builtinId="8"/>
    <cellStyle name="Normal" xfId="0" builtinId="0"/>
    <cellStyle name="Normal 2" xfId="4"/>
    <cellStyle name="Normal 3" xfId="5"/>
    <cellStyle name="Percent" xfId="2" builtinId="5"/>
    <cellStyle name="Percent_2009 AMAO Notes_Report Shell Template"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control" Target="../activeX/activeX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M158"/>
  <sheetViews>
    <sheetView showGridLines="0" zoomScaleNormal="100" zoomScaleSheetLayoutView="85" workbookViewId="0">
      <selection activeCell="B3" sqref="B3:E3"/>
    </sheetView>
  </sheetViews>
  <sheetFormatPr defaultRowHeight="15"/>
  <cols>
    <col min="1" max="1" width="19.7109375" customWidth="1"/>
    <col min="5" max="5" width="12" customWidth="1"/>
    <col min="6" max="6" width="12.140625" customWidth="1"/>
    <col min="7" max="7" width="11.7109375" customWidth="1"/>
    <col min="8" max="8" width="12.85546875" customWidth="1"/>
    <col min="9" max="9" width="13.28515625" customWidth="1"/>
    <col min="10" max="10" width="13.5703125" customWidth="1"/>
    <col min="11" max="11" width="21.5703125" customWidth="1"/>
    <col min="12" max="13" width="5.5703125" customWidth="1"/>
    <col min="14" max="15" width="9.140625" customWidth="1"/>
  </cols>
  <sheetData>
    <row r="1" spans="1:13" ht="72.95" customHeight="1">
      <c r="A1" s="215" t="s">
        <v>346</v>
      </c>
      <c r="B1" s="216"/>
      <c r="C1" s="216"/>
      <c r="D1" s="216"/>
      <c r="E1" s="216"/>
      <c r="F1" s="216"/>
      <c r="G1" s="216"/>
      <c r="H1" s="216"/>
      <c r="I1" s="216"/>
      <c r="J1" s="216"/>
      <c r="K1" s="216"/>
      <c r="L1" s="1"/>
      <c r="M1" s="91"/>
    </row>
    <row r="2" spans="1:13" ht="45.6" customHeight="1">
      <c r="A2" s="217" t="s">
        <v>61</v>
      </c>
      <c r="B2" s="217"/>
      <c r="C2" s="217"/>
      <c r="D2" s="217"/>
      <c r="E2" s="217"/>
      <c r="F2" s="217"/>
      <c r="G2" s="217"/>
      <c r="H2" s="217"/>
      <c r="I2" s="217"/>
      <c r="J2" s="217"/>
      <c r="K2" s="217"/>
      <c r="L2" s="1"/>
      <c r="M2" s="90"/>
    </row>
    <row r="3" spans="1:13" ht="37.5" customHeight="1">
      <c r="A3" s="44" t="s">
        <v>49</v>
      </c>
      <c r="B3" s="218" t="s">
        <v>108</v>
      </c>
      <c r="C3" s="218"/>
      <c r="D3" s="218"/>
      <c r="E3" s="218"/>
      <c r="F3" s="2"/>
      <c r="G3" s="3"/>
      <c r="H3" s="4"/>
      <c r="I3" s="4"/>
      <c r="J3" s="4"/>
      <c r="K3" s="17" t="s">
        <v>31</v>
      </c>
      <c r="L3" s="5"/>
      <c r="M3" s="90"/>
    </row>
    <row r="4" spans="1:13" ht="18" hidden="1" customHeight="1">
      <c r="A4" s="247" t="s">
        <v>7</v>
      </c>
      <c r="B4" s="248"/>
      <c r="C4" s="248"/>
      <c r="D4" s="248"/>
      <c r="E4" s="249"/>
      <c r="F4" s="55"/>
      <c r="G4" s="55"/>
      <c r="H4" s="55"/>
      <c r="I4" s="55"/>
      <c r="J4" s="55"/>
      <c r="K4" s="219" t="e">
        <f>VLOOKUP(B3, Consortia_data!B4:W30,8,FALSE)</f>
        <v>#N/A</v>
      </c>
      <c r="L4" s="6"/>
      <c r="M4" s="90"/>
    </row>
    <row r="5" spans="1:13" ht="26.1" customHeight="1">
      <c r="A5" s="250"/>
      <c r="B5" s="251"/>
      <c r="C5" s="251"/>
      <c r="D5" s="251"/>
      <c r="E5" s="252"/>
      <c r="F5" s="56"/>
      <c r="G5" s="57"/>
      <c r="H5" s="222">
        <v>2013</v>
      </c>
      <c r="I5" s="222"/>
      <c r="J5" s="222"/>
      <c r="K5" s="220"/>
      <c r="L5" s="7"/>
      <c r="M5" s="90"/>
    </row>
    <row r="6" spans="1:13" ht="52.9" customHeight="1">
      <c r="A6" s="101" t="s">
        <v>59</v>
      </c>
      <c r="B6" s="238" t="s">
        <v>51</v>
      </c>
      <c r="C6" s="239"/>
      <c r="D6" s="239"/>
      <c r="E6" s="240"/>
      <c r="F6" s="59"/>
      <c r="G6" s="60"/>
      <c r="H6" s="61" t="s">
        <v>0</v>
      </c>
      <c r="I6" s="62" t="s">
        <v>1</v>
      </c>
      <c r="J6" s="61" t="s">
        <v>2</v>
      </c>
      <c r="K6" s="220"/>
      <c r="L6" s="7"/>
      <c r="M6" s="90"/>
    </row>
    <row r="7" spans="1:13" ht="25.5" customHeight="1">
      <c r="A7" s="58"/>
      <c r="B7" s="241"/>
      <c r="C7" s="242"/>
      <c r="D7" s="242"/>
      <c r="E7" s="243"/>
      <c r="F7" s="223" t="s">
        <v>3</v>
      </c>
      <c r="G7" s="224"/>
      <c r="H7" s="63">
        <v>0.5</v>
      </c>
      <c r="I7" s="64" t="e">
        <f>VLOOKUP(B3,#REF!, 3,FALSE)</f>
        <v>#REF!</v>
      </c>
      <c r="J7" s="65" t="e">
        <f>VLOOKUP(B3, Consortia_data!B4:W30,2,FALSE)</f>
        <v>#N/A</v>
      </c>
      <c r="K7" s="221"/>
      <c r="L7" s="5"/>
      <c r="M7" s="91"/>
    </row>
    <row r="8" spans="1:13" ht="0.6" customHeight="1" thickBot="1">
      <c r="A8" s="58"/>
      <c r="B8" s="244"/>
      <c r="C8" s="245"/>
      <c r="D8" s="245"/>
      <c r="E8" s="246"/>
      <c r="F8" s="66"/>
      <c r="G8" s="67"/>
      <c r="H8" s="67"/>
      <c r="I8" s="68"/>
      <c r="J8" s="68"/>
      <c r="K8" s="69"/>
      <c r="L8" s="5"/>
      <c r="M8" s="90"/>
    </row>
    <row r="9" spans="1:13" ht="25.5" hidden="1" customHeight="1">
      <c r="A9" s="247" t="s">
        <v>6</v>
      </c>
      <c r="B9" s="248"/>
      <c r="C9" s="248"/>
      <c r="D9" s="248"/>
      <c r="E9" s="249"/>
      <c r="F9" s="70"/>
      <c r="G9" s="70"/>
      <c r="H9" s="70"/>
      <c r="I9" s="70"/>
      <c r="J9" s="70"/>
      <c r="K9" s="71"/>
      <c r="L9" s="5"/>
      <c r="M9" s="90"/>
    </row>
    <row r="10" spans="1:13" ht="25.5" customHeight="1">
      <c r="A10" s="250"/>
      <c r="B10" s="251"/>
      <c r="C10" s="251"/>
      <c r="D10" s="251"/>
      <c r="E10" s="252"/>
      <c r="F10" s="72"/>
      <c r="G10" s="73"/>
      <c r="H10" s="225">
        <v>2013</v>
      </c>
      <c r="I10" s="226"/>
      <c r="J10" s="227"/>
      <c r="K10" s="219" t="e">
        <f>VLOOKUP(B3, Consortia_data!B4:W30,9,FALSE)</f>
        <v>#N/A</v>
      </c>
      <c r="L10" s="5"/>
      <c r="M10" s="90"/>
    </row>
    <row r="11" spans="1:13" ht="53.1" customHeight="1">
      <c r="A11" s="253" t="s">
        <v>58</v>
      </c>
      <c r="B11" s="238" t="s">
        <v>52</v>
      </c>
      <c r="C11" s="239"/>
      <c r="D11" s="239"/>
      <c r="E11" s="240"/>
      <c r="F11" s="72"/>
      <c r="G11" s="72"/>
      <c r="H11" s="61" t="s">
        <v>0</v>
      </c>
      <c r="I11" s="62" t="s">
        <v>1</v>
      </c>
      <c r="J11" s="61" t="s">
        <v>2</v>
      </c>
      <c r="K11" s="220"/>
      <c r="L11" s="5"/>
      <c r="M11" s="90"/>
    </row>
    <row r="12" spans="1:13" ht="29.1" customHeight="1">
      <c r="A12" s="253"/>
      <c r="B12" s="241"/>
      <c r="C12" s="242"/>
      <c r="D12" s="242"/>
      <c r="E12" s="243"/>
      <c r="F12" s="224" t="s">
        <v>4</v>
      </c>
      <c r="G12" s="228"/>
      <c r="H12" s="37" t="e">
        <f>VLOOKUP(B3, Consortia_data!B4:W30,6,FALSE)</f>
        <v>#N/A</v>
      </c>
      <c r="I12" s="37" t="e">
        <f>VLOOKUP(B3, Consortia_data!B4:W30,5,FALSE)</f>
        <v>#N/A</v>
      </c>
      <c r="J12" s="38" t="e">
        <f>VLOOKUP(B3, Consortia_data!B4:W30,4,FALSE)</f>
        <v>#N/A</v>
      </c>
      <c r="K12" s="221"/>
      <c r="L12" s="8"/>
      <c r="M12" s="90"/>
    </row>
    <row r="13" spans="1:13" ht="27.6" hidden="1" customHeight="1" thickBot="1">
      <c r="A13" s="254"/>
      <c r="B13" s="244"/>
      <c r="C13" s="245"/>
      <c r="D13" s="245"/>
      <c r="E13" s="246"/>
      <c r="F13" s="74"/>
      <c r="G13" s="74"/>
      <c r="H13" s="74"/>
      <c r="I13" s="74"/>
      <c r="J13" s="75"/>
      <c r="K13" s="69"/>
      <c r="L13" s="5"/>
      <c r="M13" s="90"/>
    </row>
    <row r="14" spans="1:13" ht="0.6" customHeight="1">
      <c r="A14" s="268" t="s">
        <v>8</v>
      </c>
      <c r="B14" s="269"/>
      <c r="C14" s="269"/>
      <c r="D14" s="269"/>
      <c r="E14" s="269"/>
      <c r="F14" s="47"/>
      <c r="G14" s="47"/>
      <c r="H14" s="47"/>
      <c r="I14" s="47"/>
      <c r="J14" s="48"/>
      <c r="K14" s="76"/>
      <c r="L14" s="5"/>
      <c r="M14" s="90"/>
    </row>
    <row r="15" spans="1:13" ht="36" customHeight="1">
      <c r="A15" s="270"/>
      <c r="B15" s="271"/>
      <c r="C15" s="271"/>
      <c r="D15" s="271"/>
      <c r="E15" s="271"/>
      <c r="F15" s="262" t="s">
        <v>50</v>
      </c>
      <c r="G15" s="263"/>
      <c r="H15" s="263"/>
      <c r="I15" s="263"/>
      <c r="J15" s="264"/>
      <c r="K15" s="229" t="e">
        <f>VLOOKUP(B3, Consortia_data!B4:W30,10,FALSE)</f>
        <v>#N/A</v>
      </c>
      <c r="L15" s="5"/>
      <c r="M15" s="90"/>
    </row>
    <row r="16" spans="1:13" ht="17.45" hidden="1" customHeight="1">
      <c r="A16" s="253" t="s">
        <v>55</v>
      </c>
      <c r="B16" s="238" t="s">
        <v>53</v>
      </c>
      <c r="C16" s="239"/>
      <c r="D16" s="239"/>
      <c r="E16" s="240"/>
      <c r="F16" s="265"/>
      <c r="G16" s="266"/>
      <c r="H16" s="266"/>
      <c r="I16" s="266"/>
      <c r="J16" s="267"/>
      <c r="K16" s="229"/>
      <c r="L16" s="6"/>
      <c r="M16" s="91"/>
    </row>
    <row r="17" spans="1:13" ht="17.45" customHeight="1">
      <c r="A17" s="253"/>
      <c r="B17" s="241"/>
      <c r="C17" s="242"/>
      <c r="D17" s="242"/>
      <c r="E17" s="243"/>
      <c r="F17" s="231" t="s">
        <v>54</v>
      </c>
      <c r="G17" s="232"/>
      <c r="H17" s="232"/>
      <c r="I17" s="232"/>
      <c r="J17" s="235" t="e">
        <f>VLOOKUP(B3, Consortia_data!B4:W30,7,FALSE)</f>
        <v>#N/A</v>
      </c>
      <c r="K17" s="229"/>
      <c r="L17" s="6"/>
      <c r="M17" s="90"/>
    </row>
    <row r="18" spans="1:13" ht="65.45" customHeight="1">
      <c r="A18" s="253"/>
      <c r="B18" s="244"/>
      <c r="C18" s="245"/>
      <c r="D18" s="245"/>
      <c r="E18" s="246"/>
      <c r="F18" s="233"/>
      <c r="G18" s="234"/>
      <c r="H18" s="234"/>
      <c r="I18" s="234"/>
      <c r="J18" s="236"/>
      <c r="K18" s="230"/>
      <c r="L18" s="5"/>
      <c r="M18" s="90"/>
    </row>
    <row r="19" spans="1:13" ht="0.6" hidden="1" customHeight="1" thickBot="1">
      <c r="A19" s="253"/>
      <c r="B19" s="49"/>
      <c r="C19" s="49"/>
      <c r="D19" s="50"/>
      <c r="E19" s="50"/>
      <c r="F19" s="50"/>
      <c r="G19" s="50"/>
      <c r="H19" s="50"/>
      <c r="I19" s="50"/>
      <c r="J19" s="51"/>
      <c r="K19" s="77"/>
      <c r="L19" s="5"/>
      <c r="M19" s="90"/>
    </row>
    <row r="20" spans="1:13" ht="18" hidden="1">
      <c r="A20" s="272"/>
      <c r="B20" s="52"/>
      <c r="C20" s="52"/>
      <c r="D20" s="52"/>
      <c r="E20" s="53"/>
      <c r="F20" s="54"/>
      <c r="G20" s="54"/>
      <c r="H20" s="54"/>
      <c r="I20" s="54"/>
      <c r="J20" s="54"/>
      <c r="K20" s="54"/>
      <c r="L20" s="5"/>
      <c r="M20" s="91"/>
    </row>
    <row r="21" spans="1:13" ht="15.75">
      <c r="A21" s="78" t="s">
        <v>5</v>
      </c>
      <c r="B21" s="79"/>
      <c r="C21" s="79"/>
      <c r="D21" s="80"/>
      <c r="E21" s="81"/>
      <c r="F21" s="82">
        <v>2010</v>
      </c>
      <c r="G21" s="82">
        <v>2011</v>
      </c>
      <c r="H21" s="82">
        <v>2012</v>
      </c>
      <c r="I21" s="82">
        <v>2013</v>
      </c>
      <c r="J21" s="83"/>
      <c r="K21" s="83"/>
      <c r="L21" s="10"/>
      <c r="M21" s="90"/>
    </row>
    <row r="22" spans="1:13" ht="18">
      <c r="A22" s="255" t="s">
        <v>56</v>
      </c>
      <c r="B22" s="256"/>
      <c r="C22" s="256"/>
      <c r="D22" s="256"/>
      <c r="E22" s="257"/>
      <c r="F22" s="31" t="s">
        <v>30</v>
      </c>
      <c r="G22" s="31" t="s">
        <v>30</v>
      </c>
      <c r="H22" s="30" t="e">
        <f>VLOOKUP(B3, Consortia_data!B4:W30,11,FALSE)</f>
        <v>#N/A</v>
      </c>
      <c r="I22" s="30" t="e">
        <f>VLOOKUP(B3, Consortia_data!B4:W30,8,FALSE)</f>
        <v>#N/A</v>
      </c>
      <c r="J22" s="84"/>
      <c r="K22" s="85"/>
      <c r="L22" s="11"/>
      <c r="M22" s="90"/>
    </row>
    <row r="23" spans="1:13" ht="18">
      <c r="A23" s="255" t="s">
        <v>57</v>
      </c>
      <c r="B23" s="256"/>
      <c r="C23" s="256"/>
      <c r="D23" s="256"/>
      <c r="E23" s="257"/>
      <c r="F23" s="31" t="s">
        <v>30</v>
      </c>
      <c r="G23" s="31" t="s">
        <v>30</v>
      </c>
      <c r="H23" s="30" t="e">
        <f>VLOOKUP(B3, Consortia_data!B4:W30,12,FALSE)</f>
        <v>#N/A</v>
      </c>
      <c r="I23" s="29" t="e">
        <f>VLOOKUP(B3, Consortia_data!B4:W30,9,FALSE)</f>
        <v>#N/A</v>
      </c>
      <c r="J23" s="86"/>
      <c r="K23" s="85"/>
      <c r="L23" s="9"/>
      <c r="M23" s="90"/>
    </row>
    <row r="24" spans="1:13" ht="18">
      <c r="A24" s="258" t="s">
        <v>93</v>
      </c>
      <c r="B24" s="259"/>
      <c r="C24" s="259"/>
      <c r="D24" s="259"/>
      <c r="E24" s="260"/>
      <c r="F24" s="31" t="s">
        <v>30</v>
      </c>
      <c r="G24" s="31" t="s">
        <v>30</v>
      </c>
      <c r="H24" s="213" t="e">
        <f>VLOOKUP(B3, Consortia_data!B4:W30,13,FALSE)</f>
        <v>#N/A</v>
      </c>
      <c r="I24" s="213" t="e">
        <f>VLOOKUP(B3, Consortia_data!B4:W30,10,FALSE)</f>
        <v>#N/A</v>
      </c>
      <c r="J24" s="261"/>
      <c r="K24" s="87"/>
      <c r="L24" s="9"/>
      <c r="M24" s="91"/>
    </row>
    <row r="25" spans="1:13" ht="18">
      <c r="A25" s="258" t="s">
        <v>60</v>
      </c>
      <c r="B25" s="259"/>
      <c r="C25" s="259"/>
      <c r="D25" s="259"/>
      <c r="E25" s="260"/>
      <c r="F25" s="31" t="s">
        <v>30</v>
      </c>
      <c r="G25" s="31" t="s">
        <v>30</v>
      </c>
      <c r="H25" s="214"/>
      <c r="I25" s="214"/>
      <c r="J25" s="261"/>
      <c r="K25" s="72"/>
      <c r="L25" s="9"/>
      <c r="M25" s="90"/>
    </row>
    <row r="26" spans="1:13" s="16" customFormat="1" ht="29.1" customHeight="1">
      <c r="A26" s="237" t="s">
        <v>62</v>
      </c>
      <c r="B26" s="237"/>
      <c r="C26" s="237"/>
      <c r="D26" s="237"/>
      <c r="E26" s="237"/>
      <c r="F26" s="237"/>
      <c r="G26" s="237"/>
      <c r="H26" s="237"/>
      <c r="I26" s="237"/>
      <c r="J26" s="237"/>
      <c r="K26" s="237"/>
      <c r="L26" s="15"/>
      <c r="M26" s="90"/>
    </row>
    <row r="27" spans="1:13">
      <c r="M27" s="90"/>
    </row>
    <row r="28" spans="1:13">
      <c r="A28" s="13"/>
    </row>
    <row r="29" spans="1:13">
      <c r="A29" s="13"/>
    </row>
    <row r="30" spans="1:13">
      <c r="A30" s="14"/>
      <c r="B30" t="s">
        <v>108</v>
      </c>
    </row>
    <row r="31" spans="1:13">
      <c r="A31" s="14"/>
      <c r="B31" t="s">
        <v>110</v>
      </c>
    </row>
    <row r="32" spans="1:13">
      <c r="A32" s="12"/>
      <c r="B32" t="s">
        <v>112</v>
      </c>
    </row>
    <row r="33" spans="2:2">
      <c r="B33" t="s">
        <v>114</v>
      </c>
    </row>
    <row r="34" spans="2:2">
      <c r="B34" t="s">
        <v>116</v>
      </c>
    </row>
    <row r="35" spans="2:2">
      <c r="B35" t="s">
        <v>118</v>
      </c>
    </row>
    <row r="36" spans="2:2">
      <c r="B36" t="s">
        <v>120</v>
      </c>
    </row>
    <row r="37" spans="2:2">
      <c r="B37" t="s">
        <v>122</v>
      </c>
    </row>
    <row r="38" spans="2:2">
      <c r="B38" t="s">
        <v>124</v>
      </c>
    </row>
    <row r="39" spans="2:2">
      <c r="B39" t="s">
        <v>126</v>
      </c>
    </row>
    <row r="40" spans="2:2">
      <c r="B40" t="s">
        <v>128</v>
      </c>
    </row>
    <row r="41" spans="2:2">
      <c r="B41" t="s">
        <v>130</v>
      </c>
    </row>
    <row r="42" spans="2:2">
      <c r="B42" t="s">
        <v>132</v>
      </c>
    </row>
    <row r="43" spans="2:2">
      <c r="B43" t="s">
        <v>134</v>
      </c>
    </row>
    <row r="44" spans="2:2">
      <c r="B44" t="s">
        <v>136</v>
      </c>
    </row>
    <row r="45" spans="2:2">
      <c r="B45" t="s">
        <v>138</v>
      </c>
    </row>
    <row r="46" spans="2:2">
      <c r="B46" t="s">
        <v>140</v>
      </c>
    </row>
    <row r="47" spans="2:2">
      <c r="B47" t="s">
        <v>142</v>
      </c>
    </row>
    <row r="48" spans="2:2">
      <c r="B48" t="s">
        <v>144</v>
      </c>
    </row>
    <row r="49" spans="2:2">
      <c r="B49" t="s">
        <v>146</v>
      </c>
    </row>
    <row r="50" spans="2:2">
      <c r="B50" t="s">
        <v>148</v>
      </c>
    </row>
    <row r="51" spans="2:2">
      <c r="B51" t="s">
        <v>150</v>
      </c>
    </row>
    <row r="52" spans="2:2">
      <c r="B52" t="s">
        <v>151</v>
      </c>
    </row>
    <row r="53" spans="2:2">
      <c r="B53" t="s">
        <v>153</v>
      </c>
    </row>
    <row r="54" spans="2:2">
      <c r="B54" t="s">
        <v>155</v>
      </c>
    </row>
    <row r="55" spans="2:2">
      <c r="B55" t="s">
        <v>157</v>
      </c>
    </row>
    <row r="56" spans="2:2">
      <c r="B56" t="s">
        <v>159</v>
      </c>
    </row>
    <row r="57" spans="2:2">
      <c r="B57" t="s">
        <v>161</v>
      </c>
    </row>
    <row r="58" spans="2:2">
      <c r="B58" t="s">
        <v>163</v>
      </c>
    </row>
    <row r="59" spans="2:2">
      <c r="B59" t="s">
        <v>165</v>
      </c>
    </row>
    <row r="60" spans="2:2">
      <c r="B60" t="s">
        <v>167</v>
      </c>
    </row>
    <row r="61" spans="2:2">
      <c r="B61" t="s">
        <v>169</v>
      </c>
    </row>
    <row r="62" spans="2:2">
      <c r="B62" t="s">
        <v>171</v>
      </c>
    </row>
    <row r="63" spans="2:2">
      <c r="B63" t="s">
        <v>173</v>
      </c>
    </row>
    <row r="64" spans="2:2">
      <c r="B64" t="s">
        <v>175</v>
      </c>
    </row>
    <row r="65" spans="2:2">
      <c r="B65" t="s">
        <v>177</v>
      </c>
    </row>
    <row r="66" spans="2:2">
      <c r="B66" t="s">
        <v>179</v>
      </c>
    </row>
    <row r="67" spans="2:2">
      <c r="B67" t="s">
        <v>181</v>
      </c>
    </row>
    <row r="68" spans="2:2">
      <c r="B68" t="s">
        <v>183</v>
      </c>
    </row>
    <row r="69" spans="2:2">
      <c r="B69" t="s">
        <v>185</v>
      </c>
    </row>
    <row r="70" spans="2:2">
      <c r="B70" t="s">
        <v>187</v>
      </c>
    </row>
    <row r="71" spans="2:2">
      <c r="B71" t="s">
        <v>189</v>
      </c>
    </row>
    <row r="72" spans="2:2">
      <c r="B72" t="s">
        <v>191</v>
      </c>
    </row>
    <row r="73" spans="2:2">
      <c r="B73" t="s">
        <v>193</v>
      </c>
    </row>
    <row r="74" spans="2:2">
      <c r="B74" t="s">
        <v>195</v>
      </c>
    </row>
    <row r="75" spans="2:2">
      <c r="B75" t="s">
        <v>197</v>
      </c>
    </row>
    <row r="76" spans="2:2">
      <c r="B76" t="s">
        <v>199</v>
      </c>
    </row>
    <row r="77" spans="2:2">
      <c r="B77" t="s">
        <v>201</v>
      </c>
    </row>
    <row r="78" spans="2:2">
      <c r="B78" t="s">
        <v>203</v>
      </c>
    </row>
    <row r="79" spans="2:2">
      <c r="B79" t="s">
        <v>205</v>
      </c>
    </row>
    <row r="80" spans="2:2">
      <c r="B80" t="s">
        <v>207</v>
      </c>
    </row>
    <row r="81" spans="2:2">
      <c r="B81" t="s">
        <v>209</v>
      </c>
    </row>
    <row r="82" spans="2:2">
      <c r="B82" t="s">
        <v>211</v>
      </c>
    </row>
    <row r="83" spans="2:2">
      <c r="B83" t="s">
        <v>213</v>
      </c>
    </row>
    <row r="84" spans="2:2">
      <c r="B84" t="s">
        <v>215</v>
      </c>
    </row>
    <row r="85" spans="2:2">
      <c r="B85" t="s">
        <v>217</v>
      </c>
    </row>
    <row r="86" spans="2:2">
      <c r="B86" t="s">
        <v>219</v>
      </c>
    </row>
    <row r="87" spans="2:2">
      <c r="B87" t="s">
        <v>221</v>
      </c>
    </row>
    <row r="88" spans="2:2">
      <c r="B88" t="s">
        <v>223</v>
      </c>
    </row>
    <row r="89" spans="2:2">
      <c r="B89" t="s">
        <v>225</v>
      </c>
    </row>
    <row r="90" spans="2:2">
      <c r="B90" t="s">
        <v>227</v>
      </c>
    </row>
    <row r="91" spans="2:2">
      <c r="B91" t="s">
        <v>229</v>
      </c>
    </row>
    <row r="92" spans="2:2">
      <c r="B92" t="s">
        <v>231</v>
      </c>
    </row>
    <row r="93" spans="2:2">
      <c r="B93" t="s">
        <v>233</v>
      </c>
    </row>
    <row r="94" spans="2:2">
      <c r="B94" t="s">
        <v>235</v>
      </c>
    </row>
    <row r="95" spans="2:2">
      <c r="B95" t="s">
        <v>237</v>
      </c>
    </row>
    <row r="96" spans="2:2">
      <c r="B96" t="s">
        <v>239</v>
      </c>
    </row>
    <row r="97" spans="2:2">
      <c r="B97" t="s">
        <v>241</v>
      </c>
    </row>
    <row r="98" spans="2:2">
      <c r="B98" t="s">
        <v>243</v>
      </c>
    </row>
    <row r="99" spans="2:2">
      <c r="B99" t="s">
        <v>64</v>
      </c>
    </row>
    <row r="100" spans="2:2">
      <c r="B100" t="s">
        <v>245</v>
      </c>
    </row>
    <row r="101" spans="2:2">
      <c r="B101" t="s">
        <v>246</v>
      </c>
    </row>
    <row r="102" spans="2:2">
      <c r="B102" t="s">
        <v>247</v>
      </c>
    </row>
    <row r="103" spans="2:2">
      <c r="B103" t="s">
        <v>248</v>
      </c>
    </row>
    <row r="104" spans="2:2">
      <c r="B104" t="s">
        <v>249</v>
      </c>
    </row>
    <row r="105" spans="2:2">
      <c r="B105" t="s">
        <v>345</v>
      </c>
    </row>
    <row r="106" spans="2:2">
      <c r="B106" t="s">
        <v>252</v>
      </c>
    </row>
    <row r="107" spans="2:2">
      <c r="B107" t="s">
        <v>254</v>
      </c>
    </row>
    <row r="108" spans="2:2">
      <c r="B108" t="s">
        <v>256</v>
      </c>
    </row>
    <row r="109" spans="2:2">
      <c r="B109" t="s">
        <v>258</v>
      </c>
    </row>
    <row r="110" spans="2:2">
      <c r="B110" t="s">
        <v>260</v>
      </c>
    </row>
    <row r="111" spans="2:2">
      <c r="B111" t="s">
        <v>262</v>
      </c>
    </row>
    <row r="112" spans="2:2">
      <c r="B112" t="s">
        <v>341</v>
      </c>
    </row>
    <row r="113" spans="2:2">
      <c r="B113" t="s">
        <v>265</v>
      </c>
    </row>
    <row r="114" spans="2:2">
      <c r="B114" t="s">
        <v>267</v>
      </c>
    </row>
    <row r="115" spans="2:2">
      <c r="B115" t="s">
        <v>269</v>
      </c>
    </row>
    <row r="116" spans="2:2">
      <c r="B116" t="s">
        <v>271</v>
      </c>
    </row>
    <row r="117" spans="2:2">
      <c r="B117" t="s">
        <v>273</v>
      </c>
    </row>
    <row r="118" spans="2:2">
      <c r="B118" t="s">
        <v>275</v>
      </c>
    </row>
    <row r="119" spans="2:2">
      <c r="B119" t="s">
        <v>277</v>
      </c>
    </row>
    <row r="120" spans="2:2">
      <c r="B120" t="s">
        <v>279</v>
      </c>
    </row>
    <row r="121" spans="2:2">
      <c r="B121" t="s">
        <v>281</v>
      </c>
    </row>
    <row r="122" spans="2:2">
      <c r="B122" t="s">
        <v>283</v>
      </c>
    </row>
    <row r="123" spans="2:2">
      <c r="B123" t="s">
        <v>338</v>
      </c>
    </row>
    <row r="124" spans="2:2">
      <c r="B124" t="s">
        <v>286</v>
      </c>
    </row>
    <row r="125" spans="2:2">
      <c r="B125" t="s">
        <v>288</v>
      </c>
    </row>
    <row r="126" spans="2:2">
      <c r="B126" t="s">
        <v>290</v>
      </c>
    </row>
    <row r="127" spans="2:2">
      <c r="B127" t="s">
        <v>339</v>
      </c>
    </row>
    <row r="128" spans="2:2">
      <c r="B128" t="s">
        <v>292</v>
      </c>
    </row>
    <row r="129" spans="2:2">
      <c r="B129" t="s">
        <v>295</v>
      </c>
    </row>
    <row r="130" spans="2:2">
      <c r="B130" t="s">
        <v>340</v>
      </c>
    </row>
    <row r="131" spans="2:2">
      <c r="B131" t="s">
        <v>298</v>
      </c>
    </row>
    <row r="132" spans="2:2">
      <c r="B132" t="s">
        <v>299</v>
      </c>
    </row>
    <row r="133" spans="2:2">
      <c r="B133" t="s">
        <v>300</v>
      </c>
    </row>
    <row r="134" spans="2:2">
      <c r="B134" t="s">
        <v>301</v>
      </c>
    </row>
    <row r="135" spans="2:2">
      <c r="B135" t="s">
        <v>302</v>
      </c>
    </row>
    <row r="136" spans="2:2">
      <c r="B136" t="s">
        <v>303</v>
      </c>
    </row>
    <row r="137" spans="2:2">
      <c r="B137" t="s">
        <v>304</v>
      </c>
    </row>
    <row r="138" spans="2:2">
      <c r="B138" t="s">
        <v>305</v>
      </c>
    </row>
    <row r="139" spans="2:2">
      <c r="B139" t="s">
        <v>306</v>
      </c>
    </row>
    <row r="140" spans="2:2">
      <c r="B140" t="s">
        <v>342</v>
      </c>
    </row>
    <row r="141" spans="2:2">
      <c r="B141" t="s">
        <v>309</v>
      </c>
    </row>
    <row r="142" spans="2:2">
      <c r="B142" t="s">
        <v>311</v>
      </c>
    </row>
    <row r="143" spans="2:2">
      <c r="B143" t="s">
        <v>313</v>
      </c>
    </row>
    <row r="144" spans="2:2">
      <c r="B144" t="s">
        <v>315</v>
      </c>
    </row>
    <row r="145" spans="2:2">
      <c r="B145" t="s">
        <v>343</v>
      </c>
    </row>
    <row r="146" spans="2:2">
      <c r="B146" t="s">
        <v>318</v>
      </c>
    </row>
    <row r="147" spans="2:2">
      <c r="B147" t="s">
        <v>320</v>
      </c>
    </row>
    <row r="148" spans="2:2">
      <c r="B148" t="s">
        <v>344</v>
      </c>
    </row>
    <row r="149" spans="2:2">
      <c r="B149" t="s">
        <v>323</v>
      </c>
    </row>
    <row r="150" spans="2:2">
      <c r="B150" t="s">
        <v>325</v>
      </c>
    </row>
    <row r="151" spans="2:2">
      <c r="B151" t="s">
        <v>327</v>
      </c>
    </row>
    <row r="152" spans="2:2">
      <c r="B152" t="s">
        <v>329</v>
      </c>
    </row>
    <row r="153" spans="2:2">
      <c r="B153" t="s">
        <v>331</v>
      </c>
    </row>
    <row r="154" spans="2:2">
      <c r="B154" t="s">
        <v>333</v>
      </c>
    </row>
    <row r="155" spans="2:2">
      <c r="B155" t="s">
        <v>32</v>
      </c>
    </row>
    <row r="156" spans="2:2">
      <c r="B156" t="s">
        <v>335</v>
      </c>
    </row>
    <row r="157" spans="2:2">
      <c r="B157" t="s">
        <v>336</v>
      </c>
    </row>
    <row r="158" spans="2:2">
      <c r="B158" t="s">
        <v>337</v>
      </c>
    </row>
  </sheetData>
  <mergeCells count="29">
    <mergeCell ref="A26:K26"/>
    <mergeCell ref="B6:E8"/>
    <mergeCell ref="A4:E5"/>
    <mergeCell ref="A11:A13"/>
    <mergeCell ref="B11:E13"/>
    <mergeCell ref="A9:E10"/>
    <mergeCell ref="A22:E22"/>
    <mergeCell ref="A23:E23"/>
    <mergeCell ref="A24:E24"/>
    <mergeCell ref="I24:I25"/>
    <mergeCell ref="J24:J25"/>
    <mergeCell ref="A25:E25"/>
    <mergeCell ref="F15:J16"/>
    <mergeCell ref="B16:E18"/>
    <mergeCell ref="A14:E15"/>
    <mergeCell ref="A16:A20"/>
    <mergeCell ref="H24:H25"/>
    <mergeCell ref="A1:K1"/>
    <mergeCell ref="A2:K2"/>
    <mergeCell ref="B3:E3"/>
    <mergeCell ref="K4:K7"/>
    <mergeCell ref="H5:J5"/>
    <mergeCell ref="F7:G7"/>
    <mergeCell ref="H10:J10"/>
    <mergeCell ref="K10:K12"/>
    <mergeCell ref="F12:G12"/>
    <mergeCell ref="K15:K18"/>
    <mergeCell ref="F17:I18"/>
    <mergeCell ref="J17:J18"/>
  </mergeCells>
  <dataValidations count="1">
    <dataValidation type="list" allowBlank="1" showInputMessage="1" showErrorMessage="1" sqref="B3:E3">
      <formula1>$B$30:$B$158</formula1>
    </dataValidation>
  </dataValidations>
  <pageMargins left="0.7" right="0.7" top="0.75" bottom="0.5" header="0.3" footer="0.3"/>
  <pageSetup scale="84" orientation="landscape" r:id="rId1"/>
</worksheet>
</file>

<file path=xl/worksheets/sheet2.xml><?xml version="1.0" encoding="utf-8"?>
<worksheet xmlns="http://schemas.openxmlformats.org/spreadsheetml/2006/main" xmlns:r="http://schemas.openxmlformats.org/officeDocument/2006/relationships">
  <sheetPr codeName="Sheet2"/>
  <dimension ref="A1:AF50"/>
  <sheetViews>
    <sheetView zoomScale="85" zoomScaleNormal="85" workbookViewId="0">
      <pane xSplit="2" ySplit="3" topLeftCell="H4" activePane="bottomRight" state="frozen"/>
      <selection pane="topRight" activeCell="C1" sqref="C1"/>
      <selection pane="bottomLeft" activeCell="A5" sqref="A5"/>
      <selection pane="bottomRight" activeCell="K4" sqref="K4"/>
    </sheetView>
  </sheetViews>
  <sheetFormatPr defaultRowHeight="15"/>
  <cols>
    <col min="1" max="1" width="10.85546875" style="21" customWidth="1"/>
    <col min="2" max="2" width="30.5703125" style="21" customWidth="1"/>
    <col min="3" max="3" width="15.85546875" style="23" customWidth="1"/>
    <col min="4" max="4" width="10.85546875" style="27" customWidth="1"/>
    <col min="5" max="5" width="11.85546875" style="20" customWidth="1"/>
    <col min="6" max="7" width="11.5703125" style="20" customWidth="1"/>
    <col min="8" max="8" width="11.28515625" style="20" customWidth="1"/>
    <col min="9" max="9" width="8.140625" style="23" customWidth="1"/>
    <col min="10" max="10" width="8.140625" style="28" customWidth="1"/>
    <col min="11" max="11" width="7.7109375" style="28" customWidth="1"/>
    <col min="12" max="12" width="15.85546875" style="23" customWidth="1"/>
    <col min="13" max="13" width="10.85546875" style="27" customWidth="1"/>
    <col min="14" max="14" width="11.85546875" style="20" customWidth="1"/>
    <col min="15" max="16" width="11.5703125" style="20" customWidth="1"/>
    <col min="17" max="17" width="11.28515625" style="20" customWidth="1"/>
    <col min="18" max="18" width="8.140625" style="23" customWidth="1"/>
    <col min="19" max="19" width="8.140625" style="28" customWidth="1"/>
    <col min="20" max="20" width="7.7109375" style="28" customWidth="1"/>
    <col min="21" max="21" width="8.5703125" style="23" customWidth="1"/>
    <col min="22" max="23" width="8.7109375" style="28" customWidth="1"/>
    <col min="24" max="24" width="7.7109375" style="92" customWidth="1"/>
    <col min="25" max="25" width="7.7109375" customWidth="1"/>
    <col min="26" max="26" width="8.5703125" customWidth="1"/>
    <col min="27" max="27" width="9.28515625" customWidth="1"/>
    <col min="28" max="28" width="7.7109375" style="92" customWidth="1"/>
    <col min="29" max="29" width="7.7109375" customWidth="1"/>
    <col min="30" max="30" width="8.5703125" customWidth="1"/>
    <col min="31" max="31" width="9.5703125" customWidth="1"/>
    <col min="32" max="32" width="8.7109375" style="92"/>
  </cols>
  <sheetData>
    <row r="1" spans="1:32">
      <c r="A1" s="96"/>
      <c r="B1" s="96"/>
      <c r="C1" s="23">
        <v>2</v>
      </c>
      <c r="D1" s="97">
        <v>3</v>
      </c>
      <c r="E1" s="28">
        <v>4</v>
      </c>
      <c r="F1" s="28">
        <v>5</v>
      </c>
      <c r="G1" s="28">
        <v>6</v>
      </c>
      <c r="H1" s="28">
        <v>7</v>
      </c>
      <c r="I1" s="23">
        <v>8</v>
      </c>
      <c r="J1" s="28">
        <v>9</v>
      </c>
      <c r="K1" s="28">
        <v>10</v>
      </c>
      <c r="L1" s="23">
        <v>2</v>
      </c>
      <c r="M1" s="97">
        <v>3</v>
      </c>
      <c r="N1" s="28">
        <v>4</v>
      </c>
      <c r="O1" s="28">
        <v>5</v>
      </c>
      <c r="P1" s="28">
        <v>6</v>
      </c>
      <c r="Q1" s="28">
        <v>7</v>
      </c>
      <c r="R1" s="23">
        <v>8</v>
      </c>
      <c r="S1" s="28">
        <v>9</v>
      </c>
      <c r="T1" s="28">
        <v>10</v>
      </c>
      <c r="U1" s="23">
        <v>11</v>
      </c>
      <c r="V1" s="28">
        <v>12</v>
      </c>
      <c r="W1" s="28">
        <v>13</v>
      </c>
      <c r="X1" s="23">
        <v>14</v>
      </c>
      <c r="Y1" s="28">
        <v>15</v>
      </c>
      <c r="Z1" s="28">
        <v>16</v>
      </c>
      <c r="AA1" s="28">
        <v>17</v>
      </c>
      <c r="AB1" s="23">
        <v>18</v>
      </c>
      <c r="AC1" s="28">
        <v>19</v>
      </c>
      <c r="AD1" s="28">
        <v>20</v>
      </c>
      <c r="AE1" s="28">
        <v>21</v>
      </c>
    </row>
    <row r="2" spans="1:32" ht="15.75">
      <c r="C2" s="32">
        <v>2014</v>
      </c>
      <c r="I2" s="32">
        <v>2014</v>
      </c>
      <c r="L2" s="32">
        <v>2013</v>
      </c>
      <c r="R2" s="32">
        <v>2013</v>
      </c>
      <c r="U2" s="32">
        <v>2012</v>
      </c>
      <c r="X2" s="33">
        <v>2011</v>
      </c>
      <c r="Y2" s="42"/>
      <c r="Z2" s="42"/>
      <c r="AA2" s="42"/>
      <c r="AB2" s="41">
        <v>2010</v>
      </c>
      <c r="AC2" s="34"/>
      <c r="AD2" s="43"/>
      <c r="AE2" s="43"/>
    </row>
    <row r="3" spans="1:32" s="18" customFormat="1" ht="29.45" customHeight="1">
      <c r="A3" s="22" t="s">
        <v>9</v>
      </c>
      <c r="B3" s="18" t="s">
        <v>33</v>
      </c>
      <c r="C3" s="93" t="s">
        <v>76</v>
      </c>
      <c r="D3" s="94" t="s">
        <v>81</v>
      </c>
      <c r="E3" s="95" t="s">
        <v>78</v>
      </c>
      <c r="F3" s="95" t="s">
        <v>79</v>
      </c>
      <c r="G3" s="95" t="s">
        <v>77</v>
      </c>
      <c r="H3" s="95" t="s">
        <v>80</v>
      </c>
      <c r="I3" s="24" t="s">
        <v>27</v>
      </c>
      <c r="J3" s="19" t="s">
        <v>28</v>
      </c>
      <c r="K3" s="19" t="s">
        <v>29</v>
      </c>
      <c r="L3" s="93" t="s">
        <v>76</v>
      </c>
      <c r="M3" s="94" t="s">
        <v>81</v>
      </c>
      <c r="N3" s="95" t="s">
        <v>78</v>
      </c>
      <c r="O3" s="95" t="s">
        <v>79</v>
      </c>
      <c r="P3" s="95" t="s">
        <v>77</v>
      </c>
      <c r="Q3" s="95" t="s">
        <v>80</v>
      </c>
      <c r="R3" s="24" t="s">
        <v>27</v>
      </c>
      <c r="S3" s="19" t="s">
        <v>28</v>
      </c>
      <c r="T3" s="19" t="s">
        <v>29</v>
      </c>
      <c r="U3" s="24" t="s">
        <v>27</v>
      </c>
      <c r="V3" s="19" t="s">
        <v>28</v>
      </c>
      <c r="W3" s="19" t="s">
        <v>29</v>
      </c>
      <c r="X3" s="24" t="s">
        <v>27</v>
      </c>
      <c r="Y3" s="19" t="s">
        <v>28</v>
      </c>
      <c r="Z3" s="95" t="s">
        <v>82</v>
      </c>
      <c r="AA3" s="95" t="s">
        <v>83</v>
      </c>
      <c r="AB3" s="24" t="s">
        <v>27</v>
      </c>
      <c r="AC3" s="19" t="s">
        <v>28</v>
      </c>
      <c r="AD3" s="95" t="s">
        <v>82</v>
      </c>
      <c r="AE3" s="95" t="s">
        <v>83</v>
      </c>
      <c r="AF3" s="98"/>
    </row>
    <row r="4" spans="1:32" s="88" customFormat="1">
      <c r="A4" s="91" t="s">
        <v>1058</v>
      </c>
      <c r="B4" s="91" t="s">
        <v>64</v>
      </c>
      <c r="C4" s="23">
        <v>111</v>
      </c>
      <c r="D4" s="39">
        <v>0.65</v>
      </c>
      <c r="E4" s="28">
        <v>162</v>
      </c>
      <c r="F4" s="39">
        <v>0.27</v>
      </c>
      <c r="G4" s="39">
        <v>0.145679</v>
      </c>
      <c r="H4" s="35" t="s">
        <v>30</v>
      </c>
      <c r="I4" s="23" t="s">
        <v>10</v>
      </c>
      <c r="J4" s="28" t="s">
        <v>10</v>
      </c>
      <c r="K4" s="35" t="s">
        <v>30</v>
      </c>
      <c r="L4" s="23">
        <v>111</v>
      </c>
      <c r="M4" s="39">
        <v>0.65</v>
      </c>
      <c r="N4" s="28">
        <v>162</v>
      </c>
      <c r="O4" s="39">
        <v>0.27</v>
      </c>
      <c r="P4" s="39">
        <v>0.145679</v>
      </c>
      <c r="Q4" s="35" t="s">
        <v>30</v>
      </c>
      <c r="R4" s="23" t="s">
        <v>10</v>
      </c>
      <c r="S4" s="28" t="s">
        <v>10</v>
      </c>
      <c r="T4" s="35" t="s">
        <v>30</v>
      </c>
      <c r="U4" s="36" t="s">
        <v>30</v>
      </c>
      <c r="V4" s="35" t="s">
        <v>30</v>
      </c>
      <c r="W4" s="35" t="s">
        <v>30</v>
      </c>
      <c r="X4" s="36" t="s">
        <v>30</v>
      </c>
      <c r="Y4" s="35" t="s">
        <v>30</v>
      </c>
      <c r="Z4" s="35" t="s">
        <v>30</v>
      </c>
      <c r="AA4" s="35" t="s">
        <v>30</v>
      </c>
      <c r="AB4" s="36" t="s">
        <v>30</v>
      </c>
      <c r="AC4" s="35" t="s">
        <v>30</v>
      </c>
      <c r="AD4" s="35" t="s">
        <v>30</v>
      </c>
      <c r="AE4" s="35" t="s">
        <v>30</v>
      </c>
      <c r="AF4" s="99"/>
    </row>
    <row r="5" spans="1:32" s="88" customFormat="1">
      <c r="A5" s="90" t="s">
        <v>65</v>
      </c>
      <c r="B5" s="90" t="s">
        <v>84</v>
      </c>
      <c r="C5" s="36" t="s">
        <v>30</v>
      </c>
      <c r="D5" s="35" t="s">
        <v>30</v>
      </c>
      <c r="E5" s="35" t="s">
        <v>30</v>
      </c>
      <c r="F5" s="35" t="s">
        <v>30</v>
      </c>
      <c r="G5" s="35" t="s">
        <v>30</v>
      </c>
      <c r="H5" s="35">
        <v>48</v>
      </c>
      <c r="I5" s="36" t="s">
        <v>30</v>
      </c>
      <c r="J5" s="35" t="s">
        <v>30</v>
      </c>
      <c r="K5" s="89" t="s">
        <v>11</v>
      </c>
      <c r="L5" s="36" t="s">
        <v>30</v>
      </c>
      <c r="M5" s="35" t="s">
        <v>30</v>
      </c>
      <c r="N5" s="35" t="s">
        <v>30</v>
      </c>
      <c r="O5" s="35" t="s">
        <v>30</v>
      </c>
      <c r="P5" s="35" t="s">
        <v>30</v>
      </c>
      <c r="Q5" s="35">
        <v>48</v>
      </c>
      <c r="R5" s="36" t="s">
        <v>30</v>
      </c>
      <c r="S5" s="35" t="s">
        <v>30</v>
      </c>
      <c r="T5" s="89" t="s">
        <v>11</v>
      </c>
      <c r="U5" s="36" t="s">
        <v>30</v>
      </c>
      <c r="V5" s="35" t="s">
        <v>30</v>
      </c>
      <c r="W5" s="35" t="s">
        <v>30</v>
      </c>
      <c r="X5" s="36" t="s">
        <v>30</v>
      </c>
      <c r="Y5" s="35" t="s">
        <v>30</v>
      </c>
      <c r="Z5" s="35" t="s">
        <v>30</v>
      </c>
      <c r="AA5" s="35" t="s">
        <v>30</v>
      </c>
      <c r="AB5" s="36" t="s">
        <v>30</v>
      </c>
      <c r="AC5" s="35" t="s">
        <v>30</v>
      </c>
      <c r="AD5" s="35" t="s">
        <v>30</v>
      </c>
      <c r="AE5" s="35" t="s">
        <v>30</v>
      </c>
      <c r="AF5" s="99"/>
    </row>
    <row r="6" spans="1:32" s="88" customFormat="1">
      <c r="A6" s="90" t="s">
        <v>66</v>
      </c>
      <c r="B6" s="90" t="s">
        <v>85</v>
      </c>
      <c r="C6" s="36" t="s">
        <v>30</v>
      </c>
      <c r="D6" s="35" t="s">
        <v>30</v>
      </c>
      <c r="E6" s="35" t="s">
        <v>30</v>
      </c>
      <c r="F6" s="35" t="s">
        <v>30</v>
      </c>
      <c r="G6" s="35" t="s">
        <v>30</v>
      </c>
      <c r="H6" s="35" t="s">
        <v>30</v>
      </c>
      <c r="I6" s="36" t="s">
        <v>30</v>
      </c>
      <c r="J6" s="35" t="s">
        <v>30</v>
      </c>
      <c r="K6" s="35" t="s">
        <v>30</v>
      </c>
      <c r="L6" s="36" t="s">
        <v>30</v>
      </c>
      <c r="M6" s="35" t="s">
        <v>30</v>
      </c>
      <c r="N6" s="35" t="s">
        <v>30</v>
      </c>
      <c r="O6" s="35" t="s">
        <v>30</v>
      </c>
      <c r="P6" s="35" t="s">
        <v>30</v>
      </c>
      <c r="Q6" s="35" t="s">
        <v>30</v>
      </c>
      <c r="R6" s="36" t="s">
        <v>30</v>
      </c>
      <c r="S6" s="35" t="s">
        <v>30</v>
      </c>
      <c r="T6" s="35" t="s">
        <v>30</v>
      </c>
      <c r="U6" s="36" t="s">
        <v>30</v>
      </c>
      <c r="V6" s="35" t="s">
        <v>30</v>
      </c>
      <c r="W6" s="35" t="s">
        <v>30</v>
      </c>
      <c r="X6" s="36" t="s">
        <v>30</v>
      </c>
      <c r="Y6" s="35" t="s">
        <v>30</v>
      </c>
      <c r="Z6" s="35" t="s">
        <v>30</v>
      </c>
      <c r="AA6" s="35" t="s">
        <v>30</v>
      </c>
      <c r="AB6" s="36" t="s">
        <v>30</v>
      </c>
      <c r="AC6" s="35" t="s">
        <v>30</v>
      </c>
      <c r="AD6" s="35" t="s">
        <v>30</v>
      </c>
      <c r="AE6" s="35" t="s">
        <v>30</v>
      </c>
      <c r="AF6" s="99"/>
    </row>
    <row r="7" spans="1:32" s="88" customFormat="1">
      <c r="A7" s="90" t="s">
        <v>67</v>
      </c>
      <c r="B7" s="90" t="s">
        <v>86</v>
      </c>
      <c r="C7" s="36" t="s">
        <v>30</v>
      </c>
      <c r="D7" s="35" t="s">
        <v>30</v>
      </c>
      <c r="E7" s="35" t="s">
        <v>30</v>
      </c>
      <c r="F7" s="35" t="s">
        <v>30</v>
      </c>
      <c r="G7" s="35" t="s">
        <v>30</v>
      </c>
      <c r="H7" s="35" t="s">
        <v>30</v>
      </c>
      <c r="I7" s="36" t="s">
        <v>30</v>
      </c>
      <c r="J7" s="35" t="s">
        <v>30</v>
      </c>
      <c r="K7" s="35" t="s">
        <v>30</v>
      </c>
      <c r="L7" s="36" t="s">
        <v>30</v>
      </c>
      <c r="M7" s="35" t="s">
        <v>30</v>
      </c>
      <c r="N7" s="35" t="s">
        <v>30</v>
      </c>
      <c r="O7" s="35" t="s">
        <v>30</v>
      </c>
      <c r="P7" s="35" t="s">
        <v>30</v>
      </c>
      <c r="Q7" s="35" t="s">
        <v>30</v>
      </c>
      <c r="R7" s="36" t="s">
        <v>30</v>
      </c>
      <c r="S7" s="35" t="s">
        <v>30</v>
      </c>
      <c r="T7" s="35" t="s">
        <v>30</v>
      </c>
      <c r="U7" s="36" t="s">
        <v>30</v>
      </c>
      <c r="V7" s="35" t="s">
        <v>30</v>
      </c>
      <c r="W7" s="35" t="s">
        <v>30</v>
      </c>
      <c r="X7" s="36" t="s">
        <v>30</v>
      </c>
      <c r="Y7" s="35" t="s">
        <v>30</v>
      </c>
      <c r="Z7" s="35" t="s">
        <v>30</v>
      </c>
      <c r="AA7" s="35" t="s">
        <v>30</v>
      </c>
      <c r="AB7" s="36" t="s">
        <v>30</v>
      </c>
      <c r="AC7" s="35" t="s">
        <v>30</v>
      </c>
      <c r="AD7" s="35" t="s">
        <v>30</v>
      </c>
      <c r="AE7" s="35" t="s">
        <v>30</v>
      </c>
      <c r="AF7" s="99"/>
    </row>
    <row r="8" spans="1:32" s="88" customFormat="1">
      <c r="A8" s="90" t="s">
        <v>68</v>
      </c>
      <c r="B8" s="90" t="s">
        <v>87</v>
      </c>
      <c r="C8" s="36" t="s">
        <v>30</v>
      </c>
      <c r="D8" s="35" t="s">
        <v>30</v>
      </c>
      <c r="E8" s="35" t="s">
        <v>30</v>
      </c>
      <c r="F8" s="35" t="s">
        <v>30</v>
      </c>
      <c r="G8" s="35" t="s">
        <v>30</v>
      </c>
      <c r="H8" s="35" t="s">
        <v>30</v>
      </c>
      <c r="I8" s="36" t="s">
        <v>30</v>
      </c>
      <c r="J8" s="35" t="s">
        <v>30</v>
      </c>
      <c r="K8" s="35" t="s">
        <v>30</v>
      </c>
      <c r="L8" s="36" t="s">
        <v>30</v>
      </c>
      <c r="M8" s="35" t="s">
        <v>30</v>
      </c>
      <c r="N8" s="35" t="s">
        <v>30</v>
      </c>
      <c r="O8" s="35" t="s">
        <v>30</v>
      </c>
      <c r="P8" s="35" t="s">
        <v>30</v>
      </c>
      <c r="Q8" s="35" t="s">
        <v>30</v>
      </c>
      <c r="R8" s="36" t="s">
        <v>30</v>
      </c>
      <c r="S8" s="35" t="s">
        <v>30</v>
      </c>
      <c r="T8" s="35" t="s">
        <v>30</v>
      </c>
      <c r="U8" s="36" t="s">
        <v>30</v>
      </c>
      <c r="V8" s="35" t="s">
        <v>30</v>
      </c>
      <c r="W8" s="35" t="s">
        <v>30</v>
      </c>
      <c r="X8" s="36" t="s">
        <v>30</v>
      </c>
      <c r="Y8" s="35" t="s">
        <v>30</v>
      </c>
      <c r="Z8" s="35" t="s">
        <v>30</v>
      </c>
      <c r="AA8" s="35" t="s">
        <v>30</v>
      </c>
      <c r="AB8" s="36" t="s">
        <v>30</v>
      </c>
      <c r="AC8" s="35" t="s">
        <v>30</v>
      </c>
      <c r="AD8" s="35" t="s">
        <v>30</v>
      </c>
      <c r="AE8" s="35" t="s">
        <v>30</v>
      </c>
      <c r="AF8" s="99"/>
    </row>
    <row r="9" spans="1:32" s="88" customFormat="1">
      <c r="A9" s="90" t="s">
        <v>69</v>
      </c>
      <c r="B9" s="90" t="s">
        <v>88</v>
      </c>
      <c r="C9" s="36" t="s">
        <v>30</v>
      </c>
      <c r="D9" s="35" t="s">
        <v>30</v>
      </c>
      <c r="E9" s="35" t="s">
        <v>30</v>
      </c>
      <c r="F9" s="35" t="s">
        <v>30</v>
      </c>
      <c r="G9" s="35" t="s">
        <v>30</v>
      </c>
      <c r="H9" s="35" t="s">
        <v>30</v>
      </c>
      <c r="I9" s="36" t="s">
        <v>30</v>
      </c>
      <c r="J9" s="35" t="s">
        <v>30</v>
      </c>
      <c r="K9" s="35" t="s">
        <v>30</v>
      </c>
      <c r="L9" s="36" t="s">
        <v>30</v>
      </c>
      <c r="M9" s="35" t="s">
        <v>30</v>
      </c>
      <c r="N9" s="35" t="s">
        <v>30</v>
      </c>
      <c r="O9" s="35" t="s">
        <v>30</v>
      </c>
      <c r="P9" s="35" t="s">
        <v>30</v>
      </c>
      <c r="Q9" s="35" t="s">
        <v>30</v>
      </c>
      <c r="R9" s="36" t="s">
        <v>30</v>
      </c>
      <c r="S9" s="35" t="s">
        <v>30</v>
      </c>
      <c r="T9" s="35" t="s">
        <v>30</v>
      </c>
      <c r="U9" s="36" t="s">
        <v>30</v>
      </c>
      <c r="V9" s="35" t="s">
        <v>30</v>
      </c>
      <c r="W9" s="35" t="s">
        <v>30</v>
      </c>
      <c r="X9" s="36" t="s">
        <v>30</v>
      </c>
      <c r="Y9" s="35" t="s">
        <v>30</v>
      </c>
      <c r="Z9" s="35" t="s">
        <v>30</v>
      </c>
      <c r="AA9" s="35" t="s">
        <v>30</v>
      </c>
      <c r="AB9" s="36" t="s">
        <v>30</v>
      </c>
      <c r="AC9" s="35" t="s">
        <v>30</v>
      </c>
      <c r="AD9" s="35" t="s">
        <v>30</v>
      </c>
      <c r="AE9" s="35" t="s">
        <v>30</v>
      </c>
      <c r="AF9" s="99"/>
    </row>
    <row r="10" spans="1:32" s="26" customFormat="1">
      <c r="A10" s="91" t="s">
        <v>1059</v>
      </c>
      <c r="B10" s="91" t="s">
        <v>12</v>
      </c>
      <c r="C10" s="23">
        <v>242</v>
      </c>
      <c r="D10" s="39">
        <v>0.68</v>
      </c>
      <c r="E10" s="28">
        <v>394</v>
      </c>
      <c r="F10" s="39">
        <v>0.26</v>
      </c>
      <c r="G10" s="39">
        <v>0.14111699999999999</v>
      </c>
      <c r="H10" s="35" t="s">
        <v>30</v>
      </c>
      <c r="I10" s="23" t="s">
        <v>10</v>
      </c>
      <c r="J10" s="28" t="s">
        <v>10</v>
      </c>
      <c r="K10" s="35" t="s">
        <v>30</v>
      </c>
      <c r="L10" s="23">
        <v>242</v>
      </c>
      <c r="M10" s="39">
        <v>0.68</v>
      </c>
      <c r="N10" s="28">
        <v>394</v>
      </c>
      <c r="O10" s="39">
        <v>0.26</v>
      </c>
      <c r="P10" s="39">
        <v>0.14111699999999999</v>
      </c>
      <c r="Q10" s="35" t="s">
        <v>30</v>
      </c>
      <c r="R10" s="23" t="s">
        <v>10</v>
      </c>
      <c r="S10" s="28" t="s">
        <v>10</v>
      </c>
      <c r="T10" s="35" t="s">
        <v>30</v>
      </c>
      <c r="U10" s="25" t="s">
        <v>10</v>
      </c>
      <c r="V10" s="40" t="s">
        <v>10</v>
      </c>
      <c r="W10" s="35" t="s">
        <v>30</v>
      </c>
      <c r="X10" s="36" t="s">
        <v>30</v>
      </c>
      <c r="Y10" s="35" t="s">
        <v>30</v>
      </c>
      <c r="Z10" s="35" t="s">
        <v>30</v>
      </c>
      <c r="AA10" s="35" t="s">
        <v>30</v>
      </c>
      <c r="AB10" s="36" t="s">
        <v>30</v>
      </c>
      <c r="AC10" s="35" t="s">
        <v>30</v>
      </c>
      <c r="AD10" s="35" t="s">
        <v>30</v>
      </c>
      <c r="AE10" s="35" t="s">
        <v>30</v>
      </c>
      <c r="AF10" s="100"/>
    </row>
    <row r="11" spans="1:32" s="26" customFormat="1">
      <c r="A11" s="90" t="s">
        <v>13</v>
      </c>
      <c r="B11" s="90" t="s">
        <v>36</v>
      </c>
      <c r="C11" s="36" t="s">
        <v>30</v>
      </c>
      <c r="D11" s="35" t="s">
        <v>30</v>
      </c>
      <c r="E11" s="35" t="s">
        <v>30</v>
      </c>
      <c r="F11" s="35" t="s">
        <v>30</v>
      </c>
      <c r="G11" s="35" t="s">
        <v>30</v>
      </c>
      <c r="H11" s="35" t="s">
        <v>30</v>
      </c>
      <c r="I11" s="36" t="s">
        <v>30</v>
      </c>
      <c r="J11" s="35" t="s">
        <v>30</v>
      </c>
      <c r="K11" s="35" t="s">
        <v>30</v>
      </c>
      <c r="L11" s="36" t="s">
        <v>30</v>
      </c>
      <c r="M11" s="35" t="s">
        <v>30</v>
      </c>
      <c r="N11" s="35" t="s">
        <v>30</v>
      </c>
      <c r="O11" s="35" t="s">
        <v>30</v>
      </c>
      <c r="P11" s="35" t="s">
        <v>30</v>
      </c>
      <c r="Q11" s="35" t="s">
        <v>30</v>
      </c>
      <c r="R11" s="36" t="s">
        <v>30</v>
      </c>
      <c r="S11" s="35" t="s">
        <v>30</v>
      </c>
      <c r="T11" s="35" t="s">
        <v>30</v>
      </c>
      <c r="U11" s="36" t="s">
        <v>30</v>
      </c>
      <c r="V11" s="35" t="s">
        <v>30</v>
      </c>
      <c r="W11" s="35" t="s">
        <v>30</v>
      </c>
      <c r="X11" s="36" t="s">
        <v>30</v>
      </c>
      <c r="Y11" s="35" t="s">
        <v>30</v>
      </c>
      <c r="Z11" s="35" t="s">
        <v>30</v>
      </c>
      <c r="AA11" s="35" t="s">
        <v>30</v>
      </c>
      <c r="AB11" s="36" t="s">
        <v>30</v>
      </c>
      <c r="AC11" s="35" t="s">
        <v>30</v>
      </c>
      <c r="AD11" s="35" t="s">
        <v>30</v>
      </c>
      <c r="AE11" s="35" t="s">
        <v>30</v>
      </c>
      <c r="AF11" s="100"/>
    </row>
    <row r="12" spans="1:32" s="26" customFormat="1">
      <c r="A12" s="90" t="s">
        <v>14</v>
      </c>
      <c r="B12" s="90" t="s">
        <v>37</v>
      </c>
      <c r="C12" s="36" t="s">
        <v>30</v>
      </c>
      <c r="D12" s="35" t="s">
        <v>30</v>
      </c>
      <c r="E12" s="35" t="s">
        <v>30</v>
      </c>
      <c r="F12" s="35" t="s">
        <v>30</v>
      </c>
      <c r="G12" s="35" t="s">
        <v>30</v>
      </c>
      <c r="H12" s="35" t="s">
        <v>30</v>
      </c>
      <c r="I12" s="36" t="s">
        <v>30</v>
      </c>
      <c r="J12" s="35" t="s">
        <v>30</v>
      </c>
      <c r="K12" s="35" t="s">
        <v>30</v>
      </c>
      <c r="L12" s="36" t="s">
        <v>30</v>
      </c>
      <c r="M12" s="35" t="s">
        <v>30</v>
      </c>
      <c r="N12" s="35" t="s">
        <v>30</v>
      </c>
      <c r="O12" s="35" t="s">
        <v>30</v>
      </c>
      <c r="P12" s="35" t="s">
        <v>30</v>
      </c>
      <c r="Q12" s="35" t="s">
        <v>30</v>
      </c>
      <c r="R12" s="36" t="s">
        <v>30</v>
      </c>
      <c r="S12" s="35" t="s">
        <v>30</v>
      </c>
      <c r="T12" s="35" t="s">
        <v>30</v>
      </c>
      <c r="U12" s="36" t="s">
        <v>30</v>
      </c>
      <c r="V12" s="35" t="s">
        <v>30</v>
      </c>
      <c r="W12" s="35" t="s">
        <v>30</v>
      </c>
      <c r="X12" s="36" t="s">
        <v>30</v>
      </c>
      <c r="Y12" s="35" t="s">
        <v>30</v>
      </c>
      <c r="Z12" s="35" t="s">
        <v>30</v>
      </c>
      <c r="AA12" s="35" t="s">
        <v>30</v>
      </c>
      <c r="AB12" s="36" t="s">
        <v>30</v>
      </c>
      <c r="AC12" s="35" t="s">
        <v>30</v>
      </c>
      <c r="AD12" s="35" t="s">
        <v>30</v>
      </c>
      <c r="AE12" s="35" t="s">
        <v>30</v>
      </c>
      <c r="AF12" s="100"/>
    </row>
    <row r="13" spans="1:32" s="26" customFormat="1">
      <c r="A13" s="90" t="s">
        <v>15</v>
      </c>
      <c r="B13" s="90" t="s">
        <v>38</v>
      </c>
      <c r="C13" s="36" t="s">
        <v>30</v>
      </c>
      <c r="D13" s="35" t="s">
        <v>30</v>
      </c>
      <c r="E13" s="35" t="s">
        <v>30</v>
      </c>
      <c r="F13" s="35" t="s">
        <v>30</v>
      </c>
      <c r="G13" s="35" t="s">
        <v>30</v>
      </c>
      <c r="H13" s="35" t="s">
        <v>30</v>
      </c>
      <c r="I13" s="36" t="s">
        <v>30</v>
      </c>
      <c r="J13" s="35" t="s">
        <v>30</v>
      </c>
      <c r="K13" s="35" t="s">
        <v>30</v>
      </c>
      <c r="L13" s="36" t="s">
        <v>30</v>
      </c>
      <c r="M13" s="35" t="s">
        <v>30</v>
      </c>
      <c r="N13" s="35" t="s">
        <v>30</v>
      </c>
      <c r="O13" s="35" t="s">
        <v>30</v>
      </c>
      <c r="P13" s="35" t="s">
        <v>30</v>
      </c>
      <c r="Q13" s="35" t="s">
        <v>30</v>
      </c>
      <c r="R13" s="36" t="s">
        <v>30</v>
      </c>
      <c r="S13" s="35" t="s">
        <v>30</v>
      </c>
      <c r="T13" s="35" t="s">
        <v>30</v>
      </c>
      <c r="U13" s="36" t="s">
        <v>30</v>
      </c>
      <c r="V13" s="35" t="s">
        <v>30</v>
      </c>
      <c r="W13" s="35" t="s">
        <v>30</v>
      </c>
      <c r="X13" s="36" t="s">
        <v>30</v>
      </c>
      <c r="Y13" s="35" t="s">
        <v>30</v>
      </c>
      <c r="Z13" s="35" t="s">
        <v>30</v>
      </c>
      <c r="AA13" s="35" t="s">
        <v>30</v>
      </c>
      <c r="AB13" s="36" t="s">
        <v>30</v>
      </c>
      <c r="AC13" s="35" t="s">
        <v>30</v>
      </c>
      <c r="AD13" s="35" t="s">
        <v>30</v>
      </c>
      <c r="AE13" s="35" t="s">
        <v>30</v>
      </c>
      <c r="AF13" s="100"/>
    </row>
    <row r="14" spans="1:32" s="26" customFormat="1">
      <c r="A14" s="90" t="s">
        <v>16</v>
      </c>
      <c r="B14" s="90" t="s">
        <v>39</v>
      </c>
      <c r="C14" s="36" t="s">
        <v>30</v>
      </c>
      <c r="D14" s="35" t="s">
        <v>30</v>
      </c>
      <c r="E14" s="35" t="s">
        <v>30</v>
      </c>
      <c r="F14" s="35" t="s">
        <v>30</v>
      </c>
      <c r="G14" s="35" t="s">
        <v>30</v>
      </c>
      <c r="H14" s="35" t="s">
        <v>30</v>
      </c>
      <c r="I14" s="36" t="s">
        <v>30</v>
      </c>
      <c r="J14" s="35" t="s">
        <v>30</v>
      </c>
      <c r="K14" s="35" t="s">
        <v>30</v>
      </c>
      <c r="L14" s="36" t="s">
        <v>30</v>
      </c>
      <c r="M14" s="35" t="s">
        <v>30</v>
      </c>
      <c r="N14" s="35" t="s">
        <v>30</v>
      </c>
      <c r="O14" s="35" t="s">
        <v>30</v>
      </c>
      <c r="P14" s="35" t="s">
        <v>30</v>
      </c>
      <c r="Q14" s="35" t="s">
        <v>30</v>
      </c>
      <c r="R14" s="36" t="s">
        <v>30</v>
      </c>
      <c r="S14" s="35" t="s">
        <v>30</v>
      </c>
      <c r="T14" s="35" t="s">
        <v>30</v>
      </c>
      <c r="U14" s="36" t="s">
        <v>30</v>
      </c>
      <c r="V14" s="35" t="s">
        <v>30</v>
      </c>
      <c r="W14" s="35" t="s">
        <v>30</v>
      </c>
      <c r="X14" s="36" t="s">
        <v>30</v>
      </c>
      <c r="Y14" s="35" t="s">
        <v>30</v>
      </c>
      <c r="Z14" s="35" t="s">
        <v>30</v>
      </c>
      <c r="AA14" s="35" t="s">
        <v>30</v>
      </c>
      <c r="AB14" s="36" t="s">
        <v>30</v>
      </c>
      <c r="AC14" s="35" t="s">
        <v>30</v>
      </c>
      <c r="AD14" s="35" t="s">
        <v>30</v>
      </c>
      <c r="AE14" s="35" t="s">
        <v>30</v>
      </c>
      <c r="AF14" s="100"/>
    </row>
    <row r="15" spans="1:32" s="26" customFormat="1">
      <c r="A15" s="90" t="s">
        <v>17</v>
      </c>
      <c r="B15" s="90" t="s">
        <v>40</v>
      </c>
      <c r="C15" s="36" t="s">
        <v>30</v>
      </c>
      <c r="D15" s="35" t="s">
        <v>30</v>
      </c>
      <c r="E15" s="35" t="s">
        <v>30</v>
      </c>
      <c r="F15" s="35" t="s">
        <v>30</v>
      </c>
      <c r="G15" s="35" t="s">
        <v>30</v>
      </c>
      <c r="H15" s="35" t="s">
        <v>30</v>
      </c>
      <c r="I15" s="36" t="s">
        <v>30</v>
      </c>
      <c r="J15" s="35" t="s">
        <v>30</v>
      </c>
      <c r="K15" s="35" t="s">
        <v>30</v>
      </c>
      <c r="L15" s="36" t="s">
        <v>30</v>
      </c>
      <c r="M15" s="35" t="s">
        <v>30</v>
      </c>
      <c r="N15" s="35" t="s">
        <v>30</v>
      </c>
      <c r="O15" s="35" t="s">
        <v>30</v>
      </c>
      <c r="P15" s="35" t="s">
        <v>30</v>
      </c>
      <c r="Q15" s="35" t="s">
        <v>30</v>
      </c>
      <c r="R15" s="36" t="s">
        <v>30</v>
      </c>
      <c r="S15" s="35" t="s">
        <v>30</v>
      </c>
      <c r="T15" s="35" t="s">
        <v>30</v>
      </c>
      <c r="U15" s="36" t="s">
        <v>30</v>
      </c>
      <c r="V15" s="35" t="s">
        <v>30</v>
      </c>
      <c r="W15" s="35" t="s">
        <v>30</v>
      </c>
      <c r="X15" s="36" t="s">
        <v>30</v>
      </c>
      <c r="Y15" s="35" t="s">
        <v>30</v>
      </c>
      <c r="Z15" s="35" t="s">
        <v>30</v>
      </c>
      <c r="AA15" s="35" t="s">
        <v>30</v>
      </c>
      <c r="AB15" s="36" t="s">
        <v>30</v>
      </c>
      <c r="AC15" s="35" t="s">
        <v>30</v>
      </c>
      <c r="AD15" s="35" t="s">
        <v>30</v>
      </c>
      <c r="AE15" s="35" t="s">
        <v>30</v>
      </c>
      <c r="AF15" s="100"/>
    </row>
    <row r="16" spans="1:32" s="26" customFormat="1">
      <c r="A16" s="90" t="s">
        <v>18</v>
      </c>
      <c r="B16" s="90" t="s">
        <v>45</v>
      </c>
      <c r="C16" s="36" t="s">
        <v>30</v>
      </c>
      <c r="D16" s="35" t="s">
        <v>30</v>
      </c>
      <c r="E16" s="35" t="s">
        <v>30</v>
      </c>
      <c r="F16" s="35" t="s">
        <v>30</v>
      </c>
      <c r="G16" s="35" t="s">
        <v>30</v>
      </c>
      <c r="H16" s="35">
        <v>77</v>
      </c>
      <c r="I16" s="36" t="s">
        <v>30</v>
      </c>
      <c r="J16" s="35" t="s">
        <v>30</v>
      </c>
      <c r="K16" s="40" t="s">
        <v>10</v>
      </c>
      <c r="L16" s="36" t="s">
        <v>30</v>
      </c>
      <c r="M16" s="35" t="s">
        <v>30</v>
      </c>
      <c r="N16" s="35" t="s">
        <v>30</v>
      </c>
      <c r="O16" s="35" t="s">
        <v>30</v>
      </c>
      <c r="P16" s="35" t="s">
        <v>30</v>
      </c>
      <c r="Q16" s="35">
        <v>77</v>
      </c>
      <c r="R16" s="36" t="s">
        <v>30</v>
      </c>
      <c r="S16" s="35" t="s">
        <v>30</v>
      </c>
      <c r="T16" s="40" t="s">
        <v>10</v>
      </c>
      <c r="U16" s="36" t="s">
        <v>30</v>
      </c>
      <c r="V16" s="35" t="s">
        <v>30</v>
      </c>
      <c r="W16" s="40" t="s">
        <v>11</v>
      </c>
      <c r="X16" s="36" t="s">
        <v>30</v>
      </c>
      <c r="Y16" s="35" t="s">
        <v>30</v>
      </c>
      <c r="Z16" s="35" t="s">
        <v>30</v>
      </c>
      <c r="AA16" s="35" t="s">
        <v>30</v>
      </c>
      <c r="AB16" s="36" t="s">
        <v>30</v>
      </c>
      <c r="AC16" s="35" t="s">
        <v>30</v>
      </c>
      <c r="AD16" s="35" t="s">
        <v>30</v>
      </c>
      <c r="AE16" s="35" t="s">
        <v>30</v>
      </c>
      <c r="AF16" s="100"/>
    </row>
    <row r="17" spans="1:32" s="26" customFormat="1">
      <c r="A17" s="90" t="s">
        <v>19</v>
      </c>
      <c r="B17" s="90" t="s">
        <v>46</v>
      </c>
      <c r="C17" s="36" t="s">
        <v>30</v>
      </c>
      <c r="D17" s="35" t="s">
        <v>30</v>
      </c>
      <c r="E17" s="35" t="s">
        <v>30</v>
      </c>
      <c r="F17" s="35" t="s">
        <v>30</v>
      </c>
      <c r="G17" s="35" t="s">
        <v>30</v>
      </c>
      <c r="H17" s="35">
        <v>94</v>
      </c>
      <c r="I17" s="36" t="s">
        <v>30</v>
      </c>
      <c r="J17" s="35" t="s">
        <v>30</v>
      </c>
      <c r="K17" s="40" t="s">
        <v>10</v>
      </c>
      <c r="L17" s="36" t="s">
        <v>30</v>
      </c>
      <c r="M17" s="35" t="s">
        <v>30</v>
      </c>
      <c r="N17" s="35" t="s">
        <v>30</v>
      </c>
      <c r="O17" s="35" t="s">
        <v>30</v>
      </c>
      <c r="P17" s="35" t="s">
        <v>30</v>
      </c>
      <c r="Q17" s="35">
        <v>94</v>
      </c>
      <c r="R17" s="36" t="s">
        <v>30</v>
      </c>
      <c r="S17" s="35" t="s">
        <v>30</v>
      </c>
      <c r="T17" s="40" t="s">
        <v>10</v>
      </c>
      <c r="U17" s="36" t="s">
        <v>30</v>
      </c>
      <c r="V17" s="35" t="s">
        <v>30</v>
      </c>
      <c r="W17" s="40" t="s">
        <v>10</v>
      </c>
      <c r="X17" s="36" t="s">
        <v>30</v>
      </c>
      <c r="Y17" s="35" t="s">
        <v>30</v>
      </c>
      <c r="Z17" s="35" t="s">
        <v>30</v>
      </c>
      <c r="AA17" s="35" t="s">
        <v>30</v>
      </c>
      <c r="AB17" s="36" t="s">
        <v>30</v>
      </c>
      <c r="AC17" s="35" t="s">
        <v>30</v>
      </c>
      <c r="AD17" s="35" t="s">
        <v>30</v>
      </c>
      <c r="AE17" s="35" t="s">
        <v>30</v>
      </c>
      <c r="AF17" s="100"/>
    </row>
    <row r="18" spans="1:32" s="26" customFormat="1">
      <c r="A18" s="90" t="s">
        <v>20</v>
      </c>
      <c r="B18" s="90" t="s">
        <v>41</v>
      </c>
      <c r="C18" s="36" t="s">
        <v>30</v>
      </c>
      <c r="D18" s="35" t="s">
        <v>30</v>
      </c>
      <c r="E18" s="35" t="s">
        <v>30</v>
      </c>
      <c r="F18" s="35" t="s">
        <v>30</v>
      </c>
      <c r="G18" s="35" t="s">
        <v>30</v>
      </c>
      <c r="H18" s="35" t="s">
        <v>30</v>
      </c>
      <c r="I18" s="36" t="s">
        <v>30</v>
      </c>
      <c r="J18" s="35" t="s">
        <v>30</v>
      </c>
      <c r="K18" s="35" t="s">
        <v>30</v>
      </c>
      <c r="L18" s="36" t="s">
        <v>30</v>
      </c>
      <c r="M18" s="35" t="s">
        <v>30</v>
      </c>
      <c r="N18" s="35" t="s">
        <v>30</v>
      </c>
      <c r="O18" s="35" t="s">
        <v>30</v>
      </c>
      <c r="P18" s="35" t="s">
        <v>30</v>
      </c>
      <c r="Q18" s="35" t="s">
        <v>30</v>
      </c>
      <c r="R18" s="36" t="s">
        <v>30</v>
      </c>
      <c r="S18" s="35" t="s">
        <v>30</v>
      </c>
      <c r="T18" s="35" t="s">
        <v>30</v>
      </c>
      <c r="U18" s="36" t="s">
        <v>30</v>
      </c>
      <c r="V18" s="35" t="s">
        <v>30</v>
      </c>
      <c r="W18" s="35" t="s">
        <v>30</v>
      </c>
      <c r="X18" s="36" t="s">
        <v>30</v>
      </c>
      <c r="Y18" s="35" t="s">
        <v>30</v>
      </c>
      <c r="Z18" s="35" t="s">
        <v>30</v>
      </c>
      <c r="AA18" s="35" t="s">
        <v>30</v>
      </c>
      <c r="AB18" s="36" t="s">
        <v>30</v>
      </c>
      <c r="AC18" s="35" t="s">
        <v>30</v>
      </c>
      <c r="AD18" s="35" t="s">
        <v>30</v>
      </c>
      <c r="AE18" s="35" t="s">
        <v>30</v>
      </c>
      <c r="AF18" s="100"/>
    </row>
    <row r="19" spans="1:32" s="26" customFormat="1">
      <c r="A19" s="91" t="s">
        <v>1060</v>
      </c>
      <c r="B19" s="91" t="s">
        <v>21</v>
      </c>
      <c r="C19" s="23">
        <v>110</v>
      </c>
      <c r="D19" s="39">
        <v>0.49</v>
      </c>
      <c r="E19" s="28">
        <v>150</v>
      </c>
      <c r="F19" s="39">
        <v>0.15</v>
      </c>
      <c r="G19" s="39">
        <v>0.19906699999999999</v>
      </c>
      <c r="H19" s="35" t="s">
        <v>30</v>
      </c>
      <c r="I19" s="25" t="s">
        <v>11</v>
      </c>
      <c r="J19" s="40" t="s">
        <v>11</v>
      </c>
      <c r="K19" s="35" t="s">
        <v>30</v>
      </c>
      <c r="L19" s="23">
        <v>110</v>
      </c>
      <c r="M19" s="39">
        <v>0.49</v>
      </c>
      <c r="N19" s="28">
        <v>150</v>
      </c>
      <c r="O19" s="39">
        <v>0.15</v>
      </c>
      <c r="P19" s="39">
        <v>0.19906699999999999</v>
      </c>
      <c r="Q19" s="35" t="s">
        <v>30</v>
      </c>
      <c r="R19" s="25" t="s">
        <v>11</v>
      </c>
      <c r="S19" s="40" t="s">
        <v>11</v>
      </c>
      <c r="T19" s="35" t="s">
        <v>30</v>
      </c>
      <c r="U19" s="25" t="s">
        <v>11</v>
      </c>
      <c r="V19" s="40" t="s">
        <v>10</v>
      </c>
      <c r="W19" s="35" t="s">
        <v>30</v>
      </c>
      <c r="X19" s="36" t="s">
        <v>30</v>
      </c>
      <c r="Y19" s="35" t="s">
        <v>30</v>
      </c>
      <c r="Z19" s="35" t="s">
        <v>30</v>
      </c>
      <c r="AA19" s="35" t="s">
        <v>30</v>
      </c>
      <c r="AB19" s="36" t="s">
        <v>30</v>
      </c>
      <c r="AC19" s="35" t="s">
        <v>30</v>
      </c>
      <c r="AD19" s="35" t="s">
        <v>30</v>
      </c>
      <c r="AE19" s="35" t="s">
        <v>30</v>
      </c>
      <c r="AF19" s="100"/>
    </row>
    <row r="20" spans="1:32" s="26" customFormat="1">
      <c r="A20" s="90" t="s">
        <v>22</v>
      </c>
      <c r="B20" s="90" t="s">
        <v>42</v>
      </c>
      <c r="C20" s="36" t="s">
        <v>30</v>
      </c>
      <c r="D20" s="35" t="s">
        <v>30</v>
      </c>
      <c r="E20" s="35" t="s">
        <v>30</v>
      </c>
      <c r="F20" s="35" t="s">
        <v>30</v>
      </c>
      <c r="G20" s="35" t="s">
        <v>30</v>
      </c>
      <c r="H20" s="40">
        <v>36</v>
      </c>
      <c r="I20" s="36" t="s">
        <v>30</v>
      </c>
      <c r="J20" s="35" t="s">
        <v>30</v>
      </c>
      <c r="K20" s="40" t="s">
        <v>11</v>
      </c>
      <c r="L20" s="36" t="s">
        <v>30</v>
      </c>
      <c r="M20" s="35" t="s">
        <v>30</v>
      </c>
      <c r="N20" s="35" t="s">
        <v>30</v>
      </c>
      <c r="O20" s="35" t="s">
        <v>30</v>
      </c>
      <c r="P20" s="35" t="s">
        <v>30</v>
      </c>
      <c r="Q20" s="40">
        <v>36</v>
      </c>
      <c r="R20" s="36" t="s">
        <v>30</v>
      </c>
      <c r="S20" s="35" t="s">
        <v>30</v>
      </c>
      <c r="T20" s="40" t="s">
        <v>11</v>
      </c>
      <c r="U20" s="36" t="s">
        <v>30</v>
      </c>
      <c r="V20" s="35" t="s">
        <v>30</v>
      </c>
      <c r="W20" s="40" t="s">
        <v>11</v>
      </c>
      <c r="X20" s="36" t="s">
        <v>30</v>
      </c>
      <c r="Y20" s="35" t="s">
        <v>30</v>
      </c>
      <c r="Z20" s="35" t="s">
        <v>30</v>
      </c>
      <c r="AA20" s="35" t="s">
        <v>30</v>
      </c>
      <c r="AB20" s="36" t="s">
        <v>30</v>
      </c>
      <c r="AC20" s="35" t="s">
        <v>30</v>
      </c>
      <c r="AD20" s="35" t="s">
        <v>30</v>
      </c>
      <c r="AE20" s="35" t="s">
        <v>30</v>
      </c>
      <c r="AF20" s="100"/>
    </row>
    <row r="21" spans="1:32" s="26" customFormat="1">
      <c r="A21" s="90" t="s">
        <v>23</v>
      </c>
      <c r="B21" s="90" t="s">
        <v>48</v>
      </c>
      <c r="C21" s="36" t="s">
        <v>30</v>
      </c>
      <c r="D21" s="35" t="s">
        <v>30</v>
      </c>
      <c r="E21" s="35" t="s">
        <v>30</v>
      </c>
      <c r="F21" s="35" t="s">
        <v>30</v>
      </c>
      <c r="G21" s="35" t="s">
        <v>30</v>
      </c>
      <c r="H21" s="35" t="s">
        <v>30</v>
      </c>
      <c r="I21" s="36" t="s">
        <v>30</v>
      </c>
      <c r="J21" s="35" t="s">
        <v>30</v>
      </c>
      <c r="K21" s="35" t="s">
        <v>30</v>
      </c>
      <c r="L21" s="36" t="s">
        <v>30</v>
      </c>
      <c r="M21" s="35" t="s">
        <v>30</v>
      </c>
      <c r="N21" s="35" t="s">
        <v>30</v>
      </c>
      <c r="O21" s="35" t="s">
        <v>30</v>
      </c>
      <c r="P21" s="35" t="s">
        <v>30</v>
      </c>
      <c r="Q21" s="35" t="s">
        <v>30</v>
      </c>
      <c r="R21" s="36" t="s">
        <v>30</v>
      </c>
      <c r="S21" s="35" t="s">
        <v>30</v>
      </c>
      <c r="T21" s="35" t="s">
        <v>30</v>
      </c>
      <c r="U21" s="36" t="s">
        <v>30</v>
      </c>
      <c r="V21" s="35" t="s">
        <v>30</v>
      </c>
      <c r="W21" s="35" t="s">
        <v>30</v>
      </c>
      <c r="X21" s="36" t="s">
        <v>30</v>
      </c>
      <c r="Y21" s="35" t="s">
        <v>30</v>
      </c>
      <c r="Z21" s="35" t="s">
        <v>30</v>
      </c>
      <c r="AA21" s="35" t="s">
        <v>30</v>
      </c>
      <c r="AB21" s="36" t="s">
        <v>30</v>
      </c>
      <c r="AC21" s="35" t="s">
        <v>30</v>
      </c>
      <c r="AD21" s="35" t="s">
        <v>30</v>
      </c>
      <c r="AE21" s="35" t="s">
        <v>30</v>
      </c>
      <c r="AF21" s="100"/>
    </row>
    <row r="22" spans="1:32" s="26" customFormat="1">
      <c r="A22" s="90" t="s">
        <v>70</v>
      </c>
      <c r="B22" s="90" t="s">
        <v>89</v>
      </c>
      <c r="C22" s="36" t="s">
        <v>30</v>
      </c>
      <c r="D22" s="35" t="s">
        <v>30</v>
      </c>
      <c r="E22" s="35" t="s">
        <v>30</v>
      </c>
      <c r="F22" s="35" t="s">
        <v>30</v>
      </c>
      <c r="G22" s="35" t="s">
        <v>30</v>
      </c>
      <c r="H22" s="35" t="s">
        <v>30</v>
      </c>
      <c r="I22" s="36" t="s">
        <v>30</v>
      </c>
      <c r="J22" s="35" t="s">
        <v>30</v>
      </c>
      <c r="K22" s="35" t="s">
        <v>30</v>
      </c>
      <c r="L22" s="36" t="s">
        <v>30</v>
      </c>
      <c r="M22" s="35" t="s">
        <v>30</v>
      </c>
      <c r="N22" s="35" t="s">
        <v>30</v>
      </c>
      <c r="O22" s="35" t="s">
        <v>30</v>
      </c>
      <c r="P22" s="35" t="s">
        <v>30</v>
      </c>
      <c r="Q22" s="35" t="s">
        <v>30</v>
      </c>
      <c r="R22" s="36" t="s">
        <v>30</v>
      </c>
      <c r="S22" s="35" t="s">
        <v>30</v>
      </c>
      <c r="T22" s="35" t="s">
        <v>30</v>
      </c>
      <c r="U22" s="36" t="s">
        <v>30</v>
      </c>
      <c r="V22" s="35" t="s">
        <v>30</v>
      </c>
      <c r="W22" s="35" t="s">
        <v>30</v>
      </c>
      <c r="X22" s="36" t="s">
        <v>30</v>
      </c>
      <c r="Y22" s="35" t="s">
        <v>30</v>
      </c>
      <c r="Z22" s="35" t="s">
        <v>30</v>
      </c>
      <c r="AA22" s="35" t="s">
        <v>30</v>
      </c>
      <c r="AB22" s="36" t="s">
        <v>30</v>
      </c>
      <c r="AC22" s="35" t="s">
        <v>30</v>
      </c>
      <c r="AD22" s="35" t="s">
        <v>30</v>
      </c>
      <c r="AE22" s="35" t="s">
        <v>30</v>
      </c>
      <c r="AF22" s="100"/>
    </row>
    <row r="23" spans="1:32" s="26" customFormat="1">
      <c r="A23" s="91" t="s">
        <v>1061</v>
      </c>
      <c r="B23" s="91" t="s">
        <v>32</v>
      </c>
      <c r="C23" s="23">
        <v>129</v>
      </c>
      <c r="D23" s="39">
        <v>0.6</v>
      </c>
      <c r="E23" s="28">
        <v>171</v>
      </c>
      <c r="F23" s="39">
        <v>0.35</v>
      </c>
      <c r="G23" s="39">
        <v>0.17760200000000001</v>
      </c>
      <c r="H23" s="35" t="s">
        <v>30</v>
      </c>
      <c r="I23" s="25" t="s">
        <v>71</v>
      </c>
      <c r="J23" s="40" t="s">
        <v>10</v>
      </c>
      <c r="K23" s="35" t="s">
        <v>30</v>
      </c>
      <c r="L23" s="23">
        <v>129</v>
      </c>
      <c r="M23" s="39">
        <v>0.6</v>
      </c>
      <c r="N23" s="28">
        <v>171</v>
      </c>
      <c r="O23" s="39">
        <v>0.35</v>
      </c>
      <c r="P23" s="39">
        <v>0.17760200000000001</v>
      </c>
      <c r="Q23" s="35" t="s">
        <v>30</v>
      </c>
      <c r="R23" s="25" t="s">
        <v>71</v>
      </c>
      <c r="S23" s="40" t="s">
        <v>10</v>
      </c>
      <c r="T23" s="35" t="s">
        <v>30</v>
      </c>
      <c r="U23" s="25" t="s">
        <v>10</v>
      </c>
      <c r="V23" s="40" t="s">
        <v>10</v>
      </c>
      <c r="W23" s="35" t="s">
        <v>30</v>
      </c>
      <c r="X23" s="36" t="s">
        <v>30</v>
      </c>
      <c r="Y23" s="35" t="s">
        <v>30</v>
      </c>
      <c r="Z23" s="35" t="s">
        <v>30</v>
      </c>
      <c r="AA23" s="35" t="s">
        <v>30</v>
      </c>
      <c r="AB23" s="36" t="s">
        <v>30</v>
      </c>
      <c r="AC23" s="35" t="s">
        <v>30</v>
      </c>
      <c r="AD23" s="35" t="s">
        <v>30</v>
      </c>
      <c r="AE23" s="35" t="s">
        <v>30</v>
      </c>
      <c r="AF23" s="100"/>
    </row>
    <row r="24" spans="1:32" s="26" customFormat="1">
      <c r="A24" s="90" t="s">
        <v>24</v>
      </c>
      <c r="B24" s="90" t="s">
        <v>43</v>
      </c>
      <c r="C24" s="36" t="s">
        <v>30</v>
      </c>
      <c r="D24" s="35" t="s">
        <v>30</v>
      </c>
      <c r="E24" s="35" t="s">
        <v>30</v>
      </c>
      <c r="F24" s="35" t="s">
        <v>30</v>
      </c>
      <c r="G24" s="35" t="s">
        <v>30</v>
      </c>
      <c r="H24" s="40">
        <v>53</v>
      </c>
      <c r="I24" s="36" t="s">
        <v>30</v>
      </c>
      <c r="J24" s="35" t="s">
        <v>30</v>
      </c>
      <c r="K24" s="40" t="s">
        <v>11</v>
      </c>
      <c r="L24" s="36" t="s">
        <v>30</v>
      </c>
      <c r="M24" s="35" t="s">
        <v>30</v>
      </c>
      <c r="N24" s="35" t="s">
        <v>30</v>
      </c>
      <c r="O24" s="35" t="s">
        <v>30</v>
      </c>
      <c r="P24" s="35" t="s">
        <v>30</v>
      </c>
      <c r="Q24" s="40">
        <v>53</v>
      </c>
      <c r="R24" s="36" t="s">
        <v>30</v>
      </c>
      <c r="S24" s="35" t="s">
        <v>30</v>
      </c>
      <c r="T24" s="40" t="s">
        <v>11</v>
      </c>
      <c r="U24" s="36" t="s">
        <v>30</v>
      </c>
      <c r="V24" s="35" t="s">
        <v>30</v>
      </c>
      <c r="W24" s="40" t="s">
        <v>11</v>
      </c>
      <c r="X24" s="36" t="s">
        <v>30</v>
      </c>
      <c r="Y24" s="35" t="s">
        <v>30</v>
      </c>
      <c r="Z24" s="35" t="s">
        <v>30</v>
      </c>
      <c r="AA24" s="35" t="s">
        <v>30</v>
      </c>
      <c r="AB24" s="36" t="s">
        <v>30</v>
      </c>
      <c r="AC24" s="35" t="s">
        <v>30</v>
      </c>
      <c r="AD24" s="35" t="s">
        <v>30</v>
      </c>
      <c r="AE24" s="35" t="s">
        <v>30</v>
      </c>
      <c r="AF24" s="100"/>
    </row>
    <row r="25" spans="1:32" s="26" customFormat="1">
      <c r="A25" s="90" t="s">
        <v>25</v>
      </c>
      <c r="B25" s="90" t="s">
        <v>47</v>
      </c>
      <c r="C25" s="36" t="s">
        <v>30</v>
      </c>
      <c r="D25" s="35" t="s">
        <v>30</v>
      </c>
      <c r="E25" s="35" t="s">
        <v>30</v>
      </c>
      <c r="F25" s="35" t="s">
        <v>30</v>
      </c>
      <c r="G25" s="35" t="s">
        <v>30</v>
      </c>
      <c r="H25" s="35" t="s">
        <v>30</v>
      </c>
      <c r="I25" s="36" t="s">
        <v>30</v>
      </c>
      <c r="J25" s="35" t="s">
        <v>30</v>
      </c>
      <c r="K25" s="35" t="s">
        <v>30</v>
      </c>
      <c r="L25" s="36" t="s">
        <v>30</v>
      </c>
      <c r="M25" s="35" t="s">
        <v>30</v>
      </c>
      <c r="N25" s="35" t="s">
        <v>30</v>
      </c>
      <c r="O25" s="35" t="s">
        <v>30</v>
      </c>
      <c r="P25" s="35" t="s">
        <v>30</v>
      </c>
      <c r="Q25" s="35" t="s">
        <v>30</v>
      </c>
      <c r="R25" s="36" t="s">
        <v>30</v>
      </c>
      <c r="S25" s="35" t="s">
        <v>30</v>
      </c>
      <c r="T25" s="35" t="s">
        <v>30</v>
      </c>
      <c r="U25" s="36" t="s">
        <v>30</v>
      </c>
      <c r="V25" s="35" t="s">
        <v>30</v>
      </c>
      <c r="W25" s="35" t="s">
        <v>30</v>
      </c>
      <c r="X25" s="36" t="s">
        <v>30</v>
      </c>
      <c r="Y25" s="35" t="s">
        <v>30</v>
      </c>
      <c r="Z25" s="35" t="s">
        <v>30</v>
      </c>
      <c r="AA25" s="35" t="s">
        <v>30</v>
      </c>
      <c r="AB25" s="36" t="s">
        <v>30</v>
      </c>
      <c r="AC25" s="35" t="s">
        <v>30</v>
      </c>
      <c r="AD25" s="35" t="s">
        <v>30</v>
      </c>
      <c r="AE25" s="35" t="s">
        <v>30</v>
      </c>
      <c r="AF25" s="100"/>
    </row>
    <row r="26" spans="1:32" s="26" customFormat="1">
      <c r="A26" s="90" t="s">
        <v>26</v>
      </c>
      <c r="B26" s="90" t="s">
        <v>44</v>
      </c>
      <c r="C26" s="36" t="s">
        <v>30</v>
      </c>
      <c r="D26" s="35" t="s">
        <v>30</v>
      </c>
      <c r="E26" s="35" t="s">
        <v>30</v>
      </c>
      <c r="F26" s="35" t="s">
        <v>30</v>
      </c>
      <c r="G26" s="35" t="s">
        <v>30</v>
      </c>
      <c r="H26" s="35" t="s">
        <v>30</v>
      </c>
      <c r="I26" s="36" t="s">
        <v>30</v>
      </c>
      <c r="J26" s="35" t="s">
        <v>30</v>
      </c>
      <c r="K26" s="35" t="s">
        <v>30</v>
      </c>
      <c r="L26" s="36" t="s">
        <v>30</v>
      </c>
      <c r="M26" s="35" t="s">
        <v>30</v>
      </c>
      <c r="N26" s="35" t="s">
        <v>30</v>
      </c>
      <c r="O26" s="35" t="s">
        <v>30</v>
      </c>
      <c r="P26" s="35" t="s">
        <v>30</v>
      </c>
      <c r="Q26" s="35" t="s">
        <v>30</v>
      </c>
      <c r="R26" s="36" t="s">
        <v>30</v>
      </c>
      <c r="S26" s="35" t="s">
        <v>30</v>
      </c>
      <c r="T26" s="35" t="s">
        <v>30</v>
      </c>
      <c r="U26" s="36" t="s">
        <v>30</v>
      </c>
      <c r="V26" s="35" t="s">
        <v>30</v>
      </c>
      <c r="W26" s="35" t="s">
        <v>30</v>
      </c>
      <c r="X26" s="36" t="s">
        <v>30</v>
      </c>
      <c r="Y26" s="35" t="s">
        <v>30</v>
      </c>
      <c r="Z26" s="35" t="s">
        <v>30</v>
      </c>
      <c r="AA26" s="35" t="s">
        <v>30</v>
      </c>
      <c r="AB26" s="36" t="s">
        <v>30</v>
      </c>
      <c r="AC26" s="35" t="s">
        <v>30</v>
      </c>
      <c r="AD26" s="35" t="s">
        <v>30</v>
      </c>
      <c r="AE26" s="35" t="s">
        <v>30</v>
      </c>
      <c r="AF26" s="100"/>
    </row>
    <row r="27" spans="1:32" s="26" customFormat="1">
      <c r="A27" s="91" t="s">
        <v>1062</v>
      </c>
      <c r="B27" s="91" t="s">
        <v>72</v>
      </c>
      <c r="C27" s="23">
        <v>78</v>
      </c>
      <c r="D27" s="39">
        <v>0.59</v>
      </c>
      <c r="E27" s="28">
        <v>113</v>
      </c>
      <c r="F27" s="39">
        <v>0.19</v>
      </c>
      <c r="G27" s="39">
        <v>0.15123900000000001</v>
      </c>
      <c r="H27" s="35" t="s">
        <v>30</v>
      </c>
      <c r="I27" s="25" t="s">
        <v>71</v>
      </c>
      <c r="J27" s="40" t="s">
        <v>10</v>
      </c>
      <c r="K27" s="35" t="s">
        <v>30</v>
      </c>
      <c r="L27" s="23">
        <v>78</v>
      </c>
      <c r="M27" s="39">
        <v>0.59</v>
      </c>
      <c r="N27" s="28">
        <v>113</v>
      </c>
      <c r="O27" s="39">
        <v>0.19</v>
      </c>
      <c r="P27" s="39">
        <v>0.15123900000000001</v>
      </c>
      <c r="Q27" s="35" t="s">
        <v>30</v>
      </c>
      <c r="R27" s="25" t="s">
        <v>71</v>
      </c>
      <c r="S27" s="40" t="s">
        <v>10</v>
      </c>
      <c r="T27" s="35" t="s">
        <v>30</v>
      </c>
      <c r="U27" s="36" t="s">
        <v>30</v>
      </c>
      <c r="V27" s="35" t="s">
        <v>30</v>
      </c>
      <c r="W27" s="35" t="s">
        <v>30</v>
      </c>
      <c r="X27" s="36" t="s">
        <v>30</v>
      </c>
      <c r="Y27" s="35" t="s">
        <v>30</v>
      </c>
      <c r="Z27" s="35" t="s">
        <v>30</v>
      </c>
      <c r="AA27" s="35" t="s">
        <v>30</v>
      </c>
      <c r="AB27" s="36" t="s">
        <v>30</v>
      </c>
      <c r="AC27" s="35" t="s">
        <v>30</v>
      </c>
      <c r="AD27" s="35" t="s">
        <v>30</v>
      </c>
      <c r="AE27" s="35" t="s">
        <v>30</v>
      </c>
      <c r="AF27" s="100"/>
    </row>
    <row r="28" spans="1:32" s="26" customFormat="1">
      <c r="A28" s="90" t="s">
        <v>73</v>
      </c>
      <c r="B28" s="90" t="s">
        <v>90</v>
      </c>
      <c r="C28" s="36" t="s">
        <v>30</v>
      </c>
      <c r="D28" s="35" t="s">
        <v>30</v>
      </c>
      <c r="E28" s="35" t="s">
        <v>30</v>
      </c>
      <c r="F28" s="35" t="s">
        <v>30</v>
      </c>
      <c r="G28" s="35" t="s">
        <v>30</v>
      </c>
      <c r="H28" s="35" t="s">
        <v>30</v>
      </c>
      <c r="I28" s="36" t="s">
        <v>30</v>
      </c>
      <c r="J28" s="35" t="s">
        <v>30</v>
      </c>
      <c r="K28" s="35" t="s">
        <v>30</v>
      </c>
      <c r="L28" s="36" t="s">
        <v>30</v>
      </c>
      <c r="M28" s="35" t="s">
        <v>30</v>
      </c>
      <c r="N28" s="35" t="s">
        <v>30</v>
      </c>
      <c r="O28" s="35" t="s">
        <v>30</v>
      </c>
      <c r="P28" s="35" t="s">
        <v>30</v>
      </c>
      <c r="Q28" s="35" t="s">
        <v>30</v>
      </c>
      <c r="R28" s="36" t="s">
        <v>30</v>
      </c>
      <c r="S28" s="35" t="s">
        <v>30</v>
      </c>
      <c r="T28" s="35" t="s">
        <v>30</v>
      </c>
      <c r="U28" s="36" t="s">
        <v>30</v>
      </c>
      <c r="V28" s="35" t="s">
        <v>30</v>
      </c>
      <c r="W28" s="35" t="s">
        <v>30</v>
      </c>
      <c r="X28" s="36" t="s">
        <v>30</v>
      </c>
      <c r="Y28" s="35" t="s">
        <v>30</v>
      </c>
      <c r="Z28" s="35" t="s">
        <v>30</v>
      </c>
      <c r="AA28" s="35" t="s">
        <v>30</v>
      </c>
      <c r="AB28" s="36" t="s">
        <v>30</v>
      </c>
      <c r="AC28" s="35" t="s">
        <v>30</v>
      </c>
      <c r="AD28" s="35" t="s">
        <v>30</v>
      </c>
      <c r="AE28" s="35" t="s">
        <v>30</v>
      </c>
      <c r="AF28" s="100"/>
    </row>
    <row r="29" spans="1:32" s="26" customFormat="1">
      <c r="A29" s="90" t="s">
        <v>74</v>
      </c>
      <c r="B29" s="90" t="s">
        <v>91</v>
      </c>
      <c r="C29" s="36" t="s">
        <v>30</v>
      </c>
      <c r="D29" s="35" t="s">
        <v>30</v>
      </c>
      <c r="E29" s="35" t="s">
        <v>30</v>
      </c>
      <c r="F29" s="35" t="s">
        <v>30</v>
      </c>
      <c r="G29" s="35" t="s">
        <v>30</v>
      </c>
      <c r="H29" s="35" t="s">
        <v>30</v>
      </c>
      <c r="I29" s="36" t="s">
        <v>30</v>
      </c>
      <c r="J29" s="35" t="s">
        <v>30</v>
      </c>
      <c r="K29" s="35" t="s">
        <v>30</v>
      </c>
      <c r="L29" s="36" t="s">
        <v>30</v>
      </c>
      <c r="M29" s="35" t="s">
        <v>30</v>
      </c>
      <c r="N29" s="35" t="s">
        <v>30</v>
      </c>
      <c r="O29" s="35" t="s">
        <v>30</v>
      </c>
      <c r="P29" s="35" t="s">
        <v>30</v>
      </c>
      <c r="Q29" s="35" t="s">
        <v>30</v>
      </c>
      <c r="R29" s="36" t="s">
        <v>30</v>
      </c>
      <c r="S29" s="35" t="s">
        <v>30</v>
      </c>
      <c r="T29" s="35" t="s">
        <v>30</v>
      </c>
      <c r="U29" s="36" t="s">
        <v>30</v>
      </c>
      <c r="V29" s="35" t="s">
        <v>30</v>
      </c>
      <c r="W29" s="35" t="s">
        <v>30</v>
      </c>
      <c r="X29" s="36" t="s">
        <v>30</v>
      </c>
      <c r="Y29" s="35" t="s">
        <v>30</v>
      </c>
      <c r="Z29" s="35" t="s">
        <v>30</v>
      </c>
      <c r="AA29" s="35" t="s">
        <v>30</v>
      </c>
      <c r="AB29" s="36" t="s">
        <v>30</v>
      </c>
      <c r="AC29" s="35" t="s">
        <v>30</v>
      </c>
      <c r="AD29" s="35" t="s">
        <v>30</v>
      </c>
      <c r="AE29" s="35" t="s">
        <v>30</v>
      </c>
      <c r="AF29" s="100"/>
    </row>
    <row r="30" spans="1:32" s="26" customFormat="1">
      <c r="A30" s="90" t="s">
        <v>75</v>
      </c>
      <c r="B30" s="90" t="s">
        <v>92</v>
      </c>
      <c r="C30" s="36" t="s">
        <v>30</v>
      </c>
      <c r="D30" s="35" t="s">
        <v>30</v>
      </c>
      <c r="E30" s="35" t="s">
        <v>30</v>
      </c>
      <c r="F30" s="35" t="s">
        <v>30</v>
      </c>
      <c r="G30" s="35" t="s">
        <v>30</v>
      </c>
      <c r="H30" s="35">
        <v>98</v>
      </c>
      <c r="I30" s="36" t="s">
        <v>30</v>
      </c>
      <c r="J30" s="35" t="s">
        <v>30</v>
      </c>
      <c r="K30" s="35" t="s">
        <v>10</v>
      </c>
      <c r="L30" s="36" t="s">
        <v>30</v>
      </c>
      <c r="M30" s="35" t="s">
        <v>30</v>
      </c>
      <c r="N30" s="35" t="s">
        <v>30</v>
      </c>
      <c r="O30" s="35" t="s">
        <v>30</v>
      </c>
      <c r="P30" s="35" t="s">
        <v>30</v>
      </c>
      <c r="Q30" s="35">
        <v>98</v>
      </c>
      <c r="R30" s="36" t="s">
        <v>30</v>
      </c>
      <c r="S30" s="35" t="s">
        <v>30</v>
      </c>
      <c r="T30" s="35" t="s">
        <v>10</v>
      </c>
      <c r="U30" s="36" t="s">
        <v>30</v>
      </c>
      <c r="V30" s="35" t="s">
        <v>30</v>
      </c>
      <c r="W30" s="35" t="s">
        <v>30</v>
      </c>
      <c r="X30" s="36" t="s">
        <v>30</v>
      </c>
      <c r="Y30" s="35" t="s">
        <v>30</v>
      </c>
      <c r="Z30" s="35" t="s">
        <v>30</v>
      </c>
      <c r="AA30" s="35" t="s">
        <v>30</v>
      </c>
      <c r="AB30" s="36" t="s">
        <v>30</v>
      </c>
      <c r="AC30" s="35" t="s">
        <v>30</v>
      </c>
      <c r="AD30" s="35" t="s">
        <v>30</v>
      </c>
      <c r="AE30" s="35" t="s">
        <v>30</v>
      </c>
      <c r="AF30" s="100"/>
    </row>
    <row r="31" spans="1:32" s="26" customFormat="1">
      <c r="A31" s="90"/>
      <c r="B31" s="90"/>
      <c r="C31" s="36"/>
      <c r="D31" s="35"/>
      <c r="E31" s="35"/>
      <c r="F31" s="35"/>
      <c r="G31" s="35"/>
      <c r="H31" s="35"/>
      <c r="I31" s="36"/>
      <c r="J31" s="35"/>
      <c r="K31" s="35"/>
      <c r="L31" s="36"/>
      <c r="M31" s="35"/>
      <c r="N31" s="35"/>
      <c r="O31" s="35"/>
      <c r="P31" s="35"/>
      <c r="Q31" s="35"/>
      <c r="R31" s="36"/>
      <c r="S31" s="35"/>
      <c r="T31" s="35"/>
      <c r="U31" s="36"/>
      <c r="V31" s="35"/>
      <c r="W31" s="35"/>
      <c r="X31" s="36"/>
      <c r="Y31" s="35"/>
      <c r="Z31" s="35"/>
      <c r="AA31" s="35"/>
      <c r="AB31" s="36"/>
      <c r="AC31" s="35"/>
      <c r="AD31" s="35"/>
      <c r="AE31" s="35"/>
      <c r="AF31" s="100"/>
    </row>
    <row r="32" spans="1:32" s="26" customFormat="1">
      <c r="A32" s="90"/>
      <c r="B32" s="90"/>
      <c r="C32" s="36"/>
      <c r="D32" s="35"/>
      <c r="E32" s="35"/>
      <c r="F32" s="35"/>
      <c r="G32" s="35"/>
      <c r="H32" s="35"/>
      <c r="I32" s="36"/>
      <c r="J32" s="35"/>
      <c r="K32" s="35"/>
      <c r="L32" s="36"/>
      <c r="M32" s="35"/>
      <c r="N32" s="35"/>
      <c r="O32" s="35"/>
      <c r="P32" s="35"/>
      <c r="Q32" s="35"/>
      <c r="R32" s="36"/>
      <c r="S32" s="35"/>
      <c r="T32" s="35"/>
      <c r="U32" s="36"/>
      <c r="V32" s="35"/>
      <c r="W32" s="35"/>
      <c r="X32" s="36"/>
      <c r="Y32" s="35"/>
      <c r="Z32" s="35"/>
      <c r="AA32" s="35"/>
      <c r="AB32" s="36"/>
      <c r="AC32" s="35"/>
      <c r="AD32" s="35"/>
      <c r="AE32" s="35"/>
      <c r="AF32" s="100"/>
    </row>
    <row r="33" spans="1:32" s="26" customFormat="1">
      <c r="A33" s="90"/>
      <c r="B33" s="90"/>
      <c r="C33" s="36"/>
      <c r="D33" s="35"/>
      <c r="E33" s="35"/>
      <c r="F33" s="35"/>
      <c r="G33" s="35"/>
      <c r="H33" s="35"/>
      <c r="I33" s="36"/>
      <c r="J33" s="35"/>
      <c r="K33" s="35"/>
      <c r="L33" s="36"/>
      <c r="M33" s="35"/>
      <c r="N33" s="35"/>
      <c r="O33" s="35"/>
      <c r="P33" s="35"/>
      <c r="Q33" s="35"/>
      <c r="R33" s="36"/>
      <c r="S33" s="35"/>
      <c r="T33" s="35"/>
      <c r="U33" s="36"/>
      <c r="V33" s="35"/>
      <c r="W33" s="35"/>
      <c r="X33" s="36"/>
      <c r="Y33" s="35"/>
      <c r="Z33" s="35"/>
      <c r="AA33" s="35"/>
      <c r="AB33" s="36"/>
      <c r="AC33" s="35"/>
      <c r="AD33" s="35"/>
      <c r="AE33" s="35"/>
      <c r="AF33" s="100"/>
    </row>
    <row r="34" spans="1:32" s="26" customFormat="1">
      <c r="A34" s="90"/>
      <c r="B34" s="90"/>
      <c r="C34" s="36"/>
      <c r="D34" s="35"/>
      <c r="E34" s="35"/>
      <c r="F34" s="35"/>
      <c r="G34" s="35"/>
      <c r="H34" s="35"/>
      <c r="I34" s="36"/>
      <c r="J34" s="35"/>
      <c r="K34" s="35"/>
      <c r="L34" s="36"/>
      <c r="M34" s="35"/>
      <c r="N34" s="35"/>
      <c r="O34" s="35"/>
      <c r="P34" s="35"/>
      <c r="Q34" s="35"/>
      <c r="R34" s="36"/>
      <c r="S34" s="35"/>
      <c r="T34" s="35"/>
      <c r="U34" s="36"/>
      <c r="V34" s="35"/>
      <c r="W34" s="35"/>
      <c r="X34" s="36"/>
      <c r="Y34" s="35"/>
      <c r="Z34" s="35"/>
      <c r="AA34" s="35"/>
      <c r="AB34" s="36"/>
      <c r="AC34" s="35"/>
      <c r="AD34" s="35"/>
      <c r="AE34" s="35"/>
      <c r="AF34" s="100"/>
    </row>
    <row r="35" spans="1:32" s="26" customFormat="1">
      <c r="A35" s="90"/>
      <c r="B35" s="90"/>
      <c r="C35" s="36"/>
      <c r="D35" s="35"/>
      <c r="E35" s="35"/>
      <c r="F35" s="35"/>
      <c r="G35" s="35"/>
      <c r="H35" s="35"/>
      <c r="I35" s="36"/>
      <c r="J35" s="35"/>
      <c r="K35" s="35"/>
      <c r="L35" s="36"/>
      <c r="M35" s="35"/>
      <c r="N35" s="35"/>
      <c r="O35" s="35"/>
      <c r="P35" s="35"/>
      <c r="Q35" s="35"/>
      <c r="R35" s="36"/>
      <c r="S35" s="35"/>
      <c r="T35" s="35"/>
      <c r="U35" s="36"/>
      <c r="V35" s="35"/>
      <c r="W35" s="35"/>
      <c r="X35" s="36"/>
      <c r="Y35" s="35"/>
      <c r="Z35" s="35"/>
      <c r="AA35" s="35"/>
      <c r="AB35" s="36"/>
      <c r="AC35" s="35"/>
      <c r="AD35" s="35"/>
      <c r="AE35" s="35"/>
      <c r="AF35" s="100"/>
    </row>
    <row r="36" spans="1:32" s="26" customFormat="1">
      <c r="A36" s="90"/>
      <c r="B36" s="90"/>
      <c r="C36" s="36"/>
      <c r="D36" s="35"/>
      <c r="E36" s="35"/>
      <c r="F36" s="35"/>
      <c r="G36" s="35"/>
      <c r="H36" s="35"/>
      <c r="I36" s="36"/>
      <c r="J36" s="35"/>
      <c r="K36" s="35"/>
      <c r="L36" s="36"/>
      <c r="M36" s="35"/>
      <c r="N36" s="35"/>
      <c r="O36" s="35"/>
      <c r="P36" s="35"/>
      <c r="Q36" s="35"/>
      <c r="R36" s="36"/>
      <c r="S36" s="35"/>
      <c r="T36" s="35"/>
      <c r="U36" s="36"/>
      <c r="V36" s="35"/>
      <c r="W36" s="35"/>
      <c r="X36" s="36"/>
      <c r="Y36" s="35"/>
      <c r="Z36" s="35"/>
      <c r="AA36" s="35"/>
      <c r="AB36" s="36"/>
      <c r="AC36" s="35"/>
      <c r="AD36" s="35"/>
      <c r="AE36" s="35"/>
      <c r="AF36" s="100"/>
    </row>
    <row r="37" spans="1:32" s="26" customFormat="1">
      <c r="A37" s="90"/>
      <c r="B37" s="90"/>
      <c r="C37" s="36"/>
      <c r="D37" s="35"/>
      <c r="E37" s="35"/>
      <c r="F37" s="35"/>
      <c r="G37" s="35"/>
      <c r="H37" s="35"/>
      <c r="I37" s="36"/>
      <c r="J37" s="35"/>
      <c r="K37" s="35"/>
      <c r="L37" s="36"/>
      <c r="M37" s="35"/>
      <c r="N37" s="35"/>
      <c r="O37" s="35"/>
      <c r="P37" s="35"/>
      <c r="Q37" s="35"/>
      <c r="R37" s="36"/>
      <c r="S37" s="35"/>
      <c r="T37" s="35"/>
      <c r="U37" s="36"/>
      <c r="V37" s="35"/>
      <c r="W37" s="35"/>
      <c r="X37" s="36"/>
      <c r="Y37" s="35"/>
      <c r="Z37" s="35"/>
      <c r="AA37" s="35"/>
      <c r="AB37" s="36"/>
      <c r="AC37" s="35"/>
      <c r="AD37" s="35"/>
      <c r="AE37" s="35"/>
      <c r="AF37" s="100"/>
    </row>
    <row r="38" spans="1:32" s="26" customFormat="1">
      <c r="A38" s="90"/>
      <c r="B38" s="90"/>
      <c r="C38" s="36"/>
      <c r="D38" s="35"/>
      <c r="E38" s="35"/>
      <c r="F38" s="35"/>
      <c r="G38" s="35"/>
      <c r="H38" s="35"/>
      <c r="I38" s="36"/>
      <c r="J38" s="35"/>
      <c r="K38" s="35"/>
      <c r="L38" s="36"/>
      <c r="M38" s="35"/>
      <c r="N38" s="35"/>
      <c r="O38" s="35"/>
      <c r="P38" s="35"/>
      <c r="Q38" s="35"/>
      <c r="R38" s="36"/>
      <c r="S38" s="35"/>
      <c r="T38" s="35"/>
      <c r="U38" s="36"/>
      <c r="V38" s="35"/>
      <c r="W38" s="35"/>
      <c r="X38" s="36"/>
      <c r="Y38" s="35"/>
      <c r="Z38" s="35"/>
      <c r="AA38" s="35"/>
      <c r="AB38" s="36"/>
      <c r="AC38" s="35"/>
      <c r="AD38" s="35"/>
      <c r="AE38" s="35"/>
      <c r="AF38" s="100"/>
    </row>
    <row r="39" spans="1:32" s="26" customFormat="1">
      <c r="A39" s="90"/>
      <c r="B39" s="90"/>
      <c r="C39" s="36"/>
      <c r="D39" s="35"/>
      <c r="E39" s="35"/>
      <c r="F39" s="35"/>
      <c r="G39" s="35"/>
      <c r="H39" s="35"/>
      <c r="I39" s="36"/>
      <c r="J39" s="35"/>
      <c r="K39" s="35"/>
      <c r="L39" s="36"/>
      <c r="M39" s="35"/>
      <c r="N39" s="35"/>
      <c r="O39" s="35"/>
      <c r="P39" s="35"/>
      <c r="Q39" s="35"/>
      <c r="R39" s="36"/>
      <c r="S39" s="35"/>
      <c r="T39" s="35"/>
      <c r="U39" s="36"/>
      <c r="V39" s="35"/>
      <c r="W39" s="35"/>
      <c r="X39" s="36"/>
      <c r="Y39" s="35"/>
      <c r="Z39" s="35"/>
      <c r="AA39" s="35"/>
      <c r="AB39" s="36"/>
      <c r="AC39" s="35"/>
      <c r="AD39" s="35"/>
      <c r="AE39" s="35"/>
      <c r="AF39" s="100"/>
    </row>
    <row r="40" spans="1:32" s="26" customFormat="1">
      <c r="A40" s="90"/>
      <c r="B40" s="90"/>
      <c r="C40" s="36"/>
      <c r="D40" s="35"/>
      <c r="E40" s="35"/>
      <c r="F40" s="35"/>
      <c r="G40" s="35"/>
      <c r="H40" s="35"/>
      <c r="I40" s="36"/>
      <c r="J40" s="35"/>
      <c r="K40" s="35"/>
      <c r="L40" s="36"/>
      <c r="M40" s="35"/>
      <c r="N40" s="35"/>
      <c r="O40" s="35"/>
      <c r="P40" s="35"/>
      <c r="Q40" s="35"/>
      <c r="R40" s="36"/>
      <c r="S40" s="35"/>
      <c r="T40" s="35"/>
      <c r="U40" s="36"/>
      <c r="V40" s="35"/>
      <c r="W40" s="35"/>
      <c r="X40" s="36"/>
      <c r="Y40" s="35"/>
      <c r="Z40" s="35"/>
      <c r="AA40" s="35"/>
      <c r="AB40" s="36"/>
      <c r="AC40" s="35"/>
      <c r="AD40" s="35"/>
      <c r="AE40" s="35"/>
      <c r="AF40" s="100"/>
    </row>
    <row r="41" spans="1:32" s="26" customFormat="1">
      <c r="A41" s="90"/>
      <c r="B41" s="90"/>
      <c r="C41" s="36"/>
      <c r="D41" s="35"/>
      <c r="E41" s="35"/>
      <c r="F41" s="35"/>
      <c r="G41" s="35"/>
      <c r="H41" s="35"/>
      <c r="I41" s="36"/>
      <c r="J41" s="35"/>
      <c r="K41" s="35"/>
      <c r="L41" s="36"/>
      <c r="M41" s="35"/>
      <c r="N41" s="35"/>
      <c r="O41" s="35"/>
      <c r="P41" s="35"/>
      <c r="Q41" s="35"/>
      <c r="R41" s="36"/>
      <c r="S41" s="35"/>
      <c r="T41" s="35"/>
      <c r="U41" s="36"/>
      <c r="V41" s="35"/>
      <c r="W41" s="35"/>
      <c r="X41" s="36"/>
      <c r="Y41" s="35"/>
      <c r="Z41" s="35"/>
      <c r="AA41" s="35"/>
      <c r="AB41" s="36"/>
      <c r="AC41" s="35"/>
      <c r="AD41" s="35"/>
      <c r="AE41" s="35"/>
      <c r="AF41" s="100"/>
    </row>
    <row r="42" spans="1:32" s="26" customFormat="1">
      <c r="A42" s="90"/>
      <c r="B42" s="90"/>
      <c r="C42" s="36"/>
      <c r="D42" s="35"/>
      <c r="E42" s="35"/>
      <c r="F42" s="35"/>
      <c r="G42" s="35"/>
      <c r="H42" s="35"/>
      <c r="I42" s="36"/>
      <c r="J42" s="35"/>
      <c r="K42" s="35"/>
      <c r="L42" s="36"/>
      <c r="M42" s="35"/>
      <c r="N42" s="35"/>
      <c r="O42" s="35"/>
      <c r="P42" s="35"/>
      <c r="Q42" s="35"/>
      <c r="R42" s="36"/>
      <c r="S42" s="35"/>
      <c r="T42" s="35"/>
      <c r="U42" s="36"/>
      <c r="V42" s="35"/>
      <c r="W42" s="35"/>
      <c r="X42" s="36"/>
      <c r="Y42" s="35"/>
      <c r="Z42" s="35"/>
      <c r="AA42" s="35"/>
      <c r="AB42" s="36"/>
      <c r="AC42" s="35"/>
      <c r="AD42" s="35"/>
      <c r="AE42" s="35"/>
      <c r="AF42" s="100"/>
    </row>
    <row r="43" spans="1:32" s="26" customFormat="1">
      <c r="A43" s="90"/>
      <c r="B43" s="90"/>
      <c r="C43" s="36"/>
      <c r="D43" s="35"/>
      <c r="E43" s="35"/>
      <c r="F43" s="35"/>
      <c r="G43" s="35"/>
      <c r="H43" s="35"/>
      <c r="I43" s="36"/>
      <c r="J43" s="35"/>
      <c r="K43" s="35"/>
      <c r="L43" s="36"/>
      <c r="M43" s="35"/>
      <c r="N43" s="35"/>
      <c r="O43" s="35"/>
      <c r="P43" s="35"/>
      <c r="Q43" s="35"/>
      <c r="R43" s="36"/>
      <c r="S43" s="35"/>
      <c r="T43" s="35"/>
      <c r="U43" s="36"/>
      <c r="V43" s="35"/>
      <c r="W43" s="35"/>
      <c r="X43" s="36"/>
      <c r="Y43" s="35"/>
      <c r="Z43" s="35"/>
      <c r="AA43" s="35"/>
      <c r="AB43" s="36"/>
      <c r="AC43" s="35"/>
      <c r="AD43" s="35"/>
      <c r="AE43" s="35"/>
      <c r="AF43" s="100"/>
    </row>
    <row r="44" spans="1:32" s="26" customFormat="1">
      <c r="A44" s="90"/>
      <c r="B44" s="90"/>
      <c r="C44" s="36"/>
      <c r="D44" s="35"/>
      <c r="E44" s="35"/>
      <c r="F44" s="35"/>
      <c r="G44" s="35"/>
      <c r="H44" s="35"/>
      <c r="I44" s="36"/>
      <c r="J44" s="35"/>
      <c r="K44" s="35"/>
      <c r="L44" s="36"/>
      <c r="M44" s="35"/>
      <c r="N44" s="35"/>
      <c r="O44" s="35"/>
      <c r="P44" s="35"/>
      <c r="Q44" s="35"/>
      <c r="R44" s="36"/>
      <c r="S44" s="35"/>
      <c r="T44" s="35"/>
      <c r="U44" s="36"/>
      <c r="V44" s="35"/>
      <c r="W44" s="35"/>
      <c r="X44" s="36"/>
      <c r="Y44" s="35"/>
      <c r="Z44" s="35"/>
      <c r="AA44" s="35"/>
      <c r="AB44" s="36"/>
      <c r="AC44" s="35"/>
      <c r="AD44" s="35"/>
      <c r="AE44" s="35"/>
      <c r="AF44" s="100"/>
    </row>
    <row r="45" spans="1:32" s="26" customFormat="1">
      <c r="A45" s="90"/>
      <c r="B45" s="90"/>
      <c r="C45" s="36"/>
      <c r="D45" s="35"/>
      <c r="E45" s="35"/>
      <c r="F45" s="35"/>
      <c r="G45" s="35"/>
      <c r="H45" s="35"/>
      <c r="I45" s="36"/>
      <c r="J45" s="35"/>
      <c r="K45" s="35"/>
      <c r="L45" s="36"/>
      <c r="M45" s="35"/>
      <c r="N45" s="35"/>
      <c r="O45" s="35"/>
      <c r="P45" s="35"/>
      <c r="Q45" s="35"/>
      <c r="R45" s="36"/>
      <c r="S45" s="35"/>
      <c r="T45" s="35"/>
      <c r="U45" s="36"/>
      <c r="V45" s="35"/>
      <c r="W45" s="35"/>
      <c r="X45" s="36"/>
      <c r="Y45" s="35"/>
      <c r="Z45" s="35"/>
      <c r="AA45" s="35"/>
      <c r="AB45" s="36"/>
      <c r="AC45" s="35"/>
      <c r="AD45" s="35"/>
      <c r="AE45" s="35"/>
      <c r="AF45" s="100"/>
    </row>
    <row r="46" spans="1:32" s="26" customFormat="1">
      <c r="A46" s="90"/>
      <c r="B46" s="90"/>
      <c r="C46" s="36"/>
      <c r="D46" s="35"/>
      <c r="E46" s="35"/>
      <c r="F46" s="35"/>
      <c r="G46" s="35"/>
      <c r="H46" s="35"/>
      <c r="I46" s="36"/>
      <c r="J46" s="35"/>
      <c r="K46" s="35"/>
      <c r="L46" s="36"/>
      <c r="M46" s="35"/>
      <c r="N46" s="35"/>
      <c r="O46" s="35"/>
      <c r="P46" s="35"/>
      <c r="Q46" s="35"/>
      <c r="R46" s="36"/>
      <c r="S46" s="35"/>
      <c r="T46" s="35"/>
      <c r="U46" s="36"/>
      <c r="V46" s="35"/>
      <c r="W46" s="35"/>
      <c r="X46" s="36"/>
      <c r="Y46" s="35"/>
      <c r="Z46" s="35"/>
      <c r="AA46" s="35"/>
      <c r="AB46" s="36"/>
      <c r="AC46" s="35"/>
      <c r="AD46" s="35"/>
      <c r="AE46" s="35"/>
      <c r="AF46" s="100"/>
    </row>
    <row r="47" spans="1:32" s="26" customFormat="1" ht="11.45" customHeight="1">
      <c r="A47" s="90"/>
      <c r="B47" s="90"/>
      <c r="C47" s="36"/>
      <c r="D47" s="35"/>
      <c r="E47" s="35"/>
      <c r="F47" s="35"/>
      <c r="G47" s="35"/>
      <c r="H47" s="35"/>
      <c r="I47" s="36"/>
      <c r="J47" s="35"/>
      <c r="K47" s="35"/>
      <c r="L47" s="36"/>
      <c r="M47" s="35"/>
      <c r="N47" s="35"/>
      <c r="O47" s="35"/>
      <c r="P47" s="35"/>
      <c r="Q47" s="35"/>
      <c r="R47" s="36"/>
      <c r="S47" s="35"/>
      <c r="T47" s="35"/>
      <c r="U47" s="36"/>
      <c r="V47" s="35"/>
      <c r="W47" s="35"/>
      <c r="X47" s="36"/>
      <c r="Y47" s="35"/>
      <c r="Z47" s="35"/>
      <c r="AA47" s="35"/>
      <c r="AB47" s="36"/>
      <c r="AC47" s="35"/>
      <c r="AD47" s="35"/>
      <c r="AE47" s="35"/>
      <c r="AF47" s="100"/>
    </row>
    <row r="48" spans="1:32">
      <c r="A48" s="45" t="s">
        <v>35</v>
      </c>
      <c r="B48" s="45"/>
    </row>
    <row r="49" spans="1:2">
      <c r="A49" s="46" t="s">
        <v>63</v>
      </c>
      <c r="B49" s="46"/>
    </row>
    <row r="50" spans="1:2">
      <c r="A50" s="46" t="s">
        <v>34</v>
      </c>
      <c r="B50" s="46"/>
    </row>
  </sheetData>
  <pageMargins left="0.7" right="0.7" top="0.6" bottom="0.7" header="0.6" footer="0.3"/>
  <pageSetup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AI659"/>
  <sheetViews>
    <sheetView workbookViewId="0">
      <pane ySplit="1" topLeftCell="A497" activePane="bottomLeft" state="frozen"/>
      <selection pane="bottomLeft" activeCell="D530" sqref="D530"/>
    </sheetView>
  </sheetViews>
  <sheetFormatPr defaultRowHeight="15"/>
  <cols>
    <col min="1" max="1" width="8.85546875" style="146" bestFit="1" customWidth="1"/>
    <col min="2" max="2" width="10.7109375" style="146" bestFit="1" customWidth="1"/>
    <col min="3" max="3" width="53" style="146" bestFit="1" customWidth="1"/>
    <col min="4" max="4" width="24.28515625" style="146" bestFit="1" customWidth="1"/>
    <col min="5" max="5" width="24.140625" style="146" bestFit="1" customWidth="1"/>
    <col min="6" max="6" width="22.5703125" style="146" bestFit="1" customWidth="1"/>
    <col min="7" max="7" width="22.42578125" style="146" bestFit="1" customWidth="1"/>
    <col min="8" max="8" width="21.140625" style="146" bestFit="1" customWidth="1"/>
    <col min="9" max="9" width="20.7109375" style="146" bestFit="1" customWidth="1"/>
    <col min="10" max="10" width="22.42578125" style="146" bestFit="1" customWidth="1"/>
    <col min="11" max="11" width="21.140625" style="146" bestFit="1" customWidth="1"/>
    <col min="12" max="12" width="20.7109375" style="146" bestFit="1" customWidth="1"/>
    <col min="13" max="13" width="22.42578125" style="146" bestFit="1" customWidth="1"/>
    <col min="14" max="14" width="21.140625" style="146" bestFit="1" customWidth="1"/>
    <col min="15" max="15" width="20.7109375" style="146" bestFit="1" customWidth="1"/>
    <col min="16" max="16" width="22.42578125" style="146" bestFit="1" customWidth="1"/>
    <col min="17" max="17" width="21.140625" style="146" bestFit="1" customWidth="1"/>
    <col min="18" max="18" width="20.7109375" style="146" bestFit="1" customWidth="1"/>
    <col min="19" max="19" width="23.7109375" style="146" bestFit="1" customWidth="1"/>
    <col min="20" max="20" width="24.85546875" style="146" bestFit="1" customWidth="1"/>
    <col min="21" max="21" width="23.28515625" style="146" bestFit="1" customWidth="1"/>
    <col min="22" max="22" width="22.7109375" style="146" bestFit="1" customWidth="1"/>
    <col min="23" max="23" width="21" style="146" bestFit="1" customWidth="1"/>
    <col min="24" max="24" width="21.140625" style="146" bestFit="1" customWidth="1"/>
    <col min="25" max="25" width="20" style="146" bestFit="1" customWidth="1"/>
    <col min="26" max="26" width="22.140625" style="146" bestFit="1" customWidth="1"/>
    <col min="27" max="27" width="20.85546875" style="146" bestFit="1" customWidth="1"/>
    <col min="28" max="28" width="21.42578125" style="146" bestFit="1" customWidth="1"/>
    <col min="29" max="29" width="20.140625" style="146" bestFit="1" customWidth="1"/>
    <col min="30" max="30" width="19.7109375" style="146" bestFit="1" customWidth="1"/>
    <col min="31" max="31" width="22.28515625" style="146" bestFit="1" customWidth="1"/>
    <col min="32" max="32" width="21" style="146" bestFit="1" customWidth="1"/>
    <col min="33" max="33" width="20.5703125" style="146" bestFit="1" customWidth="1"/>
    <col min="34" max="34" width="23.42578125" style="146" bestFit="1" customWidth="1"/>
    <col min="35" max="35" width="26.7109375" style="146" bestFit="1" customWidth="1"/>
    <col min="36" max="16384" width="9.140625" style="146"/>
  </cols>
  <sheetData>
    <row r="1" spans="1:35">
      <c r="A1" s="146" t="s">
        <v>354</v>
      </c>
      <c r="B1" s="146" t="s">
        <v>355</v>
      </c>
      <c r="C1" s="146" t="s">
        <v>356</v>
      </c>
      <c r="D1" s="146" t="s">
        <v>357</v>
      </c>
      <c r="E1" s="146" t="s">
        <v>358</v>
      </c>
      <c r="F1" s="146" t="s">
        <v>359</v>
      </c>
      <c r="G1" s="146" t="s">
        <v>360</v>
      </c>
      <c r="H1" s="146" t="s">
        <v>361</v>
      </c>
      <c r="I1" s="146" t="s">
        <v>362</v>
      </c>
      <c r="J1" s="146" t="s">
        <v>363</v>
      </c>
      <c r="K1" s="146" t="s">
        <v>364</v>
      </c>
      <c r="L1" s="146" t="s">
        <v>365</v>
      </c>
      <c r="M1" s="146" t="s">
        <v>366</v>
      </c>
      <c r="N1" s="146" t="s">
        <v>367</v>
      </c>
      <c r="O1" s="146" t="s">
        <v>368</v>
      </c>
      <c r="P1" s="146" t="s">
        <v>369</v>
      </c>
      <c r="Q1" s="146" t="s">
        <v>370</v>
      </c>
      <c r="R1" s="146" t="s">
        <v>371</v>
      </c>
      <c r="S1" s="146" t="s">
        <v>372</v>
      </c>
      <c r="T1" s="146" t="s">
        <v>373</v>
      </c>
      <c r="U1" s="146" t="s">
        <v>374</v>
      </c>
      <c r="V1" s="146" t="s">
        <v>375</v>
      </c>
      <c r="W1" s="146" t="s">
        <v>376</v>
      </c>
      <c r="X1" s="146" t="s">
        <v>377</v>
      </c>
      <c r="Y1" s="146" t="s">
        <v>378</v>
      </c>
      <c r="Z1" s="146" t="s">
        <v>379</v>
      </c>
      <c r="AA1" s="146" t="s">
        <v>380</v>
      </c>
      <c r="AB1" s="146" t="s">
        <v>381</v>
      </c>
      <c r="AC1" s="146" t="s">
        <v>382</v>
      </c>
      <c r="AD1" s="146" t="s">
        <v>383</v>
      </c>
      <c r="AE1" s="146" t="s">
        <v>384</v>
      </c>
      <c r="AF1" s="146" t="s">
        <v>385</v>
      </c>
      <c r="AG1" s="146" t="s">
        <v>386</v>
      </c>
      <c r="AH1" s="146" t="s">
        <v>387</v>
      </c>
      <c r="AI1" s="146" t="s">
        <v>388</v>
      </c>
    </row>
    <row r="2" spans="1:35">
      <c r="A2" s="146" t="s">
        <v>389</v>
      </c>
      <c r="B2" s="146" t="s">
        <v>230</v>
      </c>
      <c r="C2" s="146" t="s">
        <v>390</v>
      </c>
      <c r="F2" s="146" t="s">
        <v>10</v>
      </c>
      <c r="S2" s="146" t="s">
        <v>391</v>
      </c>
      <c r="T2" s="146" t="s">
        <v>391</v>
      </c>
      <c r="U2" s="146" t="s">
        <v>391</v>
      </c>
      <c r="V2" s="146" t="s">
        <v>10</v>
      </c>
      <c r="W2" s="146" t="s">
        <v>392</v>
      </c>
      <c r="Y2" s="146" t="s">
        <v>391</v>
      </c>
      <c r="AA2" s="146" t="s">
        <v>391</v>
      </c>
      <c r="AC2" s="146" t="s">
        <v>391</v>
      </c>
      <c r="AD2" s="146" t="s">
        <v>391</v>
      </c>
      <c r="AF2" s="146" t="s">
        <v>391</v>
      </c>
      <c r="AG2" s="146" t="s">
        <v>391</v>
      </c>
      <c r="AH2" s="146" t="s">
        <v>391</v>
      </c>
    </row>
    <row r="3" spans="1:35">
      <c r="A3" s="146" t="s">
        <v>389</v>
      </c>
      <c r="B3" s="146" t="s">
        <v>172</v>
      </c>
      <c r="C3" s="146" t="s">
        <v>393</v>
      </c>
      <c r="F3" s="146" t="s">
        <v>10</v>
      </c>
      <c r="S3" s="146" t="s">
        <v>391</v>
      </c>
      <c r="T3" s="146" t="s">
        <v>391</v>
      </c>
      <c r="U3" s="146" t="s">
        <v>391</v>
      </c>
      <c r="V3" s="146" t="s">
        <v>10</v>
      </c>
      <c r="W3" s="146" t="s">
        <v>392</v>
      </c>
      <c r="Y3" s="146" t="s">
        <v>391</v>
      </c>
      <c r="AA3" s="146" t="s">
        <v>391</v>
      </c>
      <c r="AC3" s="146" t="s">
        <v>391</v>
      </c>
      <c r="AD3" s="146" t="s">
        <v>391</v>
      </c>
      <c r="AF3" s="146" t="s">
        <v>391</v>
      </c>
      <c r="AG3" s="146" t="s">
        <v>391</v>
      </c>
      <c r="AH3" s="146" t="s">
        <v>391</v>
      </c>
    </row>
    <row r="4" spans="1:35">
      <c r="A4" s="146" t="s">
        <v>389</v>
      </c>
      <c r="B4" s="146" t="s">
        <v>240</v>
      </c>
      <c r="C4" s="146" t="s">
        <v>241</v>
      </c>
      <c r="F4" s="146" t="s">
        <v>10</v>
      </c>
      <c r="S4" s="146" t="s">
        <v>391</v>
      </c>
      <c r="T4" s="146" t="s">
        <v>391</v>
      </c>
      <c r="U4" s="146" t="s">
        <v>391</v>
      </c>
      <c r="V4" s="146" t="s">
        <v>11</v>
      </c>
      <c r="W4" s="146" t="s">
        <v>392</v>
      </c>
      <c r="Y4" s="146" t="s">
        <v>391</v>
      </c>
      <c r="AA4" s="146" t="s">
        <v>391</v>
      </c>
      <c r="AC4" s="146" t="s">
        <v>391</v>
      </c>
      <c r="AD4" s="146" t="s">
        <v>391</v>
      </c>
      <c r="AF4" s="146" t="s">
        <v>391</v>
      </c>
      <c r="AG4" s="146" t="s">
        <v>391</v>
      </c>
      <c r="AH4" s="146" t="s">
        <v>391</v>
      </c>
    </row>
    <row r="5" spans="1:35">
      <c r="A5" s="146" t="s">
        <v>389</v>
      </c>
      <c r="B5" s="146" t="s">
        <v>394</v>
      </c>
      <c r="C5" s="146" t="s">
        <v>395</v>
      </c>
      <c r="F5" s="146" t="s">
        <v>10</v>
      </c>
      <c r="S5" s="146" t="s">
        <v>391</v>
      </c>
      <c r="T5" s="146" t="s">
        <v>391</v>
      </c>
      <c r="U5" s="146" t="s">
        <v>391</v>
      </c>
      <c r="V5" s="146" t="s">
        <v>10</v>
      </c>
      <c r="W5" s="146" t="s">
        <v>392</v>
      </c>
      <c r="Y5" s="146" t="s">
        <v>391</v>
      </c>
      <c r="AA5" s="146" t="s">
        <v>391</v>
      </c>
      <c r="AC5" s="146" t="s">
        <v>391</v>
      </c>
      <c r="AD5" s="146" t="s">
        <v>391</v>
      </c>
      <c r="AF5" s="146" t="s">
        <v>391</v>
      </c>
      <c r="AG5" s="146" t="s">
        <v>391</v>
      </c>
      <c r="AH5" s="146" t="s">
        <v>391</v>
      </c>
    </row>
    <row r="6" spans="1:35">
      <c r="A6" s="146" t="s">
        <v>389</v>
      </c>
      <c r="B6" s="146" t="s">
        <v>111</v>
      </c>
      <c r="C6" s="146" t="s">
        <v>396</v>
      </c>
      <c r="F6" s="146" t="s">
        <v>10</v>
      </c>
      <c r="S6" s="146" t="s">
        <v>391</v>
      </c>
      <c r="T6" s="146" t="s">
        <v>391</v>
      </c>
      <c r="U6" s="146" t="s">
        <v>391</v>
      </c>
      <c r="V6" s="146" t="s">
        <v>10</v>
      </c>
      <c r="W6" s="146" t="s">
        <v>392</v>
      </c>
      <c r="Y6" s="146" t="s">
        <v>391</v>
      </c>
      <c r="AA6" s="146" t="s">
        <v>391</v>
      </c>
      <c r="AC6" s="146" t="s">
        <v>391</v>
      </c>
      <c r="AD6" s="146" t="s">
        <v>391</v>
      </c>
      <c r="AF6" s="146" t="s">
        <v>391</v>
      </c>
      <c r="AG6" s="146" t="s">
        <v>391</v>
      </c>
      <c r="AH6" s="146" t="s">
        <v>391</v>
      </c>
    </row>
    <row r="7" spans="1:35">
      <c r="A7" s="146" t="s">
        <v>389</v>
      </c>
      <c r="B7" s="146" t="s">
        <v>115</v>
      </c>
      <c r="C7" s="146" t="s">
        <v>397</v>
      </c>
      <c r="F7" s="146" t="s">
        <v>10</v>
      </c>
      <c r="S7" s="146" t="s">
        <v>391</v>
      </c>
      <c r="T7" s="146" t="s">
        <v>391</v>
      </c>
      <c r="U7" s="146" t="s">
        <v>391</v>
      </c>
      <c r="V7" s="146" t="s">
        <v>10</v>
      </c>
      <c r="W7" s="146" t="s">
        <v>392</v>
      </c>
      <c r="Y7" s="146" t="s">
        <v>391</v>
      </c>
      <c r="AA7" s="146" t="s">
        <v>391</v>
      </c>
      <c r="AC7" s="146" t="s">
        <v>391</v>
      </c>
      <c r="AD7" s="146" t="s">
        <v>391</v>
      </c>
      <c r="AF7" s="146" t="s">
        <v>391</v>
      </c>
      <c r="AG7" s="146" t="s">
        <v>391</v>
      </c>
      <c r="AH7" s="146" t="s">
        <v>391</v>
      </c>
    </row>
    <row r="8" spans="1:35">
      <c r="A8" s="146" t="s">
        <v>389</v>
      </c>
      <c r="B8" s="146" t="s">
        <v>174</v>
      </c>
      <c r="C8" s="146" t="s">
        <v>398</v>
      </c>
      <c r="F8" s="146" t="s">
        <v>10</v>
      </c>
      <c r="S8" s="146" t="s">
        <v>391</v>
      </c>
      <c r="T8" s="146" t="s">
        <v>391</v>
      </c>
      <c r="U8" s="146" t="s">
        <v>391</v>
      </c>
      <c r="V8" s="146" t="s">
        <v>11</v>
      </c>
      <c r="W8" s="146" t="s">
        <v>392</v>
      </c>
      <c r="Y8" s="146" t="s">
        <v>391</v>
      </c>
      <c r="AA8" s="146" t="s">
        <v>391</v>
      </c>
      <c r="AC8" s="146" t="s">
        <v>391</v>
      </c>
      <c r="AD8" s="146" t="s">
        <v>391</v>
      </c>
      <c r="AF8" s="146" t="s">
        <v>391</v>
      </c>
      <c r="AG8" s="146" t="s">
        <v>391</v>
      </c>
      <c r="AH8" s="146" t="s">
        <v>391</v>
      </c>
    </row>
    <row r="9" spans="1:35">
      <c r="A9" s="146" t="s">
        <v>389</v>
      </c>
      <c r="B9" s="146" t="s">
        <v>176</v>
      </c>
      <c r="C9" s="146" t="s">
        <v>399</v>
      </c>
      <c r="F9" s="146" t="s">
        <v>10</v>
      </c>
      <c r="S9" s="146" t="s">
        <v>391</v>
      </c>
      <c r="T9" s="146" t="s">
        <v>391</v>
      </c>
      <c r="U9" s="146" t="s">
        <v>391</v>
      </c>
      <c r="V9" s="146" t="s">
        <v>11</v>
      </c>
      <c r="W9" s="146" t="s">
        <v>392</v>
      </c>
      <c r="Y9" s="146" t="s">
        <v>391</v>
      </c>
      <c r="AA9" s="146" t="s">
        <v>391</v>
      </c>
      <c r="AC9" s="146" t="s">
        <v>391</v>
      </c>
      <c r="AD9" s="146" t="s">
        <v>391</v>
      </c>
      <c r="AF9" s="146" t="s">
        <v>391</v>
      </c>
      <c r="AG9" s="146" t="s">
        <v>391</v>
      </c>
      <c r="AH9" s="146" t="s">
        <v>391</v>
      </c>
    </row>
    <row r="10" spans="1:35">
      <c r="A10" s="146" t="s">
        <v>389</v>
      </c>
      <c r="B10" s="146" t="s">
        <v>180</v>
      </c>
      <c r="C10" s="146" t="s">
        <v>400</v>
      </c>
      <c r="F10" s="146" t="s">
        <v>10</v>
      </c>
      <c r="S10" s="146" t="s">
        <v>391</v>
      </c>
      <c r="T10" s="146" t="s">
        <v>391</v>
      </c>
      <c r="U10" s="146" t="s">
        <v>391</v>
      </c>
      <c r="V10" s="146" t="s">
        <v>11</v>
      </c>
      <c r="W10" s="146" t="s">
        <v>392</v>
      </c>
      <c r="Y10" s="146" t="s">
        <v>391</v>
      </c>
      <c r="AA10" s="146" t="s">
        <v>391</v>
      </c>
      <c r="AC10" s="146" t="s">
        <v>391</v>
      </c>
      <c r="AD10" s="146" t="s">
        <v>391</v>
      </c>
      <c r="AF10" s="146" t="s">
        <v>391</v>
      </c>
      <c r="AG10" s="146" t="s">
        <v>391</v>
      </c>
      <c r="AH10" s="146" t="s">
        <v>391</v>
      </c>
    </row>
    <row r="11" spans="1:35">
      <c r="A11" s="146" t="s">
        <v>389</v>
      </c>
      <c r="B11" s="146" t="s">
        <v>182</v>
      </c>
      <c r="C11" s="146" t="s">
        <v>401</v>
      </c>
      <c r="F11" s="146" t="s">
        <v>10</v>
      </c>
      <c r="S11" s="146" t="s">
        <v>391</v>
      </c>
      <c r="T11" s="146" t="s">
        <v>391</v>
      </c>
      <c r="U11" s="146" t="s">
        <v>391</v>
      </c>
      <c r="V11" s="146" t="s">
        <v>10</v>
      </c>
      <c r="W11" s="146" t="s">
        <v>392</v>
      </c>
      <c r="Y11" s="146" t="s">
        <v>391</v>
      </c>
      <c r="AA11" s="146" t="s">
        <v>391</v>
      </c>
      <c r="AC11" s="146" t="s">
        <v>391</v>
      </c>
      <c r="AD11" s="146" t="s">
        <v>391</v>
      </c>
      <c r="AF11" s="146" t="s">
        <v>391</v>
      </c>
      <c r="AG11" s="146" t="s">
        <v>391</v>
      </c>
      <c r="AH11" s="146" t="s">
        <v>391</v>
      </c>
    </row>
    <row r="12" spans="1:35">
      <c r="A12" s="146" t="s">
        <v>389</v>
      </c>
      <c r="B12" s="146" t="s">
        <v>184</v>
      </c>
      <c r="C12" s="146" t="s">
        <v>402</v>
      </c>
      <c r="F12" s="146" t="s">
        <v>10</v>
      </c>
      <c r="S12" s="146" t="s">
        <v>391</v>
      </c>
      <c r="T12" s="146" t="s">
        <v>391</v>
      </c>
      <c r="U12" s="146" t="s">
        <v>391</v>
      </c>
      <c r="V12" s="146" t="s">
        <v>10</v>
      </c>
      <c r="W12" s="146" t="s">
        <v>392</v>
      </c>
      <c r="Y12" s="146" t="s">
        <v>391</v>
      </c>
      <c r="AA12" s="146" t="s">
        <v>391</v>
      </c>
      <c r="AC12" s="146" t="s">
        <v>391</v>
      </c>
      <c r="AD12" s="146" t="s">
        <v>391</v>
      </c>
      <c r="AF12" s="146" t="s">
        <v>391</v>
      </c>
      <c r="AG12" s="146" t="s">
        <v>391</v>
      </c>
      <c r="AH12" s="146" t="s">
        <v>391</v>
      </c>
    </row>
    <row r="13" spans="1:35">
      <c r="A13" s="146" t="s">
        <v>389</v>
      </c>
      <c r="B13" s="146" t="s">
        <v>186</v>
      </c>
      <c r="C13" s="146" t="s">
        <v>403</v>
      </c>
      <c r="F13" s="146" t="s">
        <v>11</v>
      </c>
      <c r="S13" s="146" t="s">
        <v>391</v>
      </c>
      <c r="T13" s="146" t="s">
        <v>391</v>
      </c>
      <c r="U13" s="146" t="s">
        <v>391</v>
      </c>
      <c r="V13" s="146" t="s">
        <v>11</v>
      </c>
      <c r="W13" s="146" t="s">
        <v>392</v>
      </c>
      <c r="Y13" s="146" t="s">
        <v>391</v>
      </c>
      <c r="AA13" s="146" t="s">
        <v>391</v>
      </c>
      <c r="AC13" s="146" t="s">
        <v>391</v>
      </c>
      <c r="AD13" s="146" t="s">
        <v>391</v>
      </c>
      <c r="AF13" s="146" t="s">
        <v>391</v>
      </c>
      <c r="AG13" s="146" t="s">
        <v>391</v>
      </c>
      <c r="AH13" s="146" t="s">
        <v>391</v>
      </c>
    </row>
    <row r="14" spans="1:35">
      <c r="A14" s="146" t="s">
        <v>389</v>
      </c>
      <c r="B14" s="146" t="s">
        <v>188</v>
      </c>
      <c r="C14" s="146" t="s">
        <v>404</v>
      </c>
      <c r="F14" s="146" t="s">
        <v>10</v>
      </c>
      <c r="S14" s="146" t="s">
        <v>391</v>
      </c>
      <c r="T14" s="146" t="s">
        <v>391</v>
      </c>
      <c r="U14" s="146" t="s">
        <v>391</v>
      </c>
      <c r="V14" s="146" t="s">
        <v>10</v>
      </c>
      <c r="W14" s="146" t="s">
        <v>392</v>
      </c>
      <c r="Y14" s="146" t="s">
        <v>391</v>
      </c>
      <c r="AA14" s="146" t="s">
        <v>391</v>
      </c>
      <c r="AC14" s="146" t="s">
        <v>391</v>
      </c>
      <c r="AD14" s="146" t="s">
        <v>391</v>
      </c>
      <c r="AF14" s="146" t="s">
        <v>391</v>
      </c>
      <c r="AG14" s="146" t="s">
        <v>391</v>
      </c>
      <c r="AH14" s="146" t="s">
        <v>391</v>
      </c>
    </row>
    <row r="15" spans="1:35">
      <c r="A15" s="146" t="s">
        <v>389</v>
      </c>
      <c r="B15" s="146" t="s">
        <v>190</v>
      </c>
      <c r="C15" s="146" t="s">
        <v>405</v>
      </c>
      <c r="F15" s="146" t="s">
        <v>10</v>
      </c>
      <c r="S15" s="146" t="s">
        <v>391</v>
      </c>
      <c r="T15" s="146" t="s">
        <v>391</v>
      </c>
      <c r="U15" s="146" t="s">
        <v>391</v>
      </c>
      <c r="V15" s="146" t="s">
        <v>10</v>
      </c>
      <c r="W15" s="146" t="s">
        <v>392</v>
      </c>
      <c r="Y15" s="146" t="s">
        <v>391</v>
      </c>
      <c r="AA15" s="146" t="s">
        <v>391</v>
      </c>
      <c r="AC15" s="146" t="s">
        <v>391</v>
      </c>
      <c r="AD15" s="146" t="s">
        <v>391</v>
      </c>
      <c r="AF15" s="146" t="s">
        <v>391</v>
      </c>
      <c r="AG15" s="146" t="s">
        <v>391</v>
      </c>
      <c r="AH15" s="146" t="s">
        <v>391</v>
      </c>
    </row>
    <row r="16" spans="1:35">
      <c r="A16" s="146" t="s">
        <v>389</v>
      </c>
      <c r="B16" s="146" t="s">
        <v>192</v>
      </c>
      <c r="C16" s="146" t="s">
        <v>406</v>
      </c>
      <c r="F16" s="146" t="s">
        <v>10</v>
      </c>
      <c r="S16" s="146" t="s">
        <v>391</v>
      </c>
      <c r="T16" s="146" t="s">
        <v>391</v>
      </c>
      <c r="U16" s="146" t="s">
        <v>391</v>
      </c>
      <c r="V16" s="146" t="s">
        <v>10</v>
      </c>
      <c r="W16" s="146" t="s">
        <v>392</v>
      </c>
      <c r="Y16" s="146" t="s">
        <v>391</v>
      </c>
      <c r="AA16" s="146" t="s">
        <v>391</v>
      </c>
      <c r="AC16" s="146" t="s">
        <v>391</v>
      </c>
      <c r="AD16" s="146" t="s">
        <v>391</v>
      </c>
      <c r="AF16" s="146" t="s">
        <v>391</v>
      </c>
      <c r="AG16" s="146" t="s">
        <v>391</v>
      </c>
      <c r="AH16" s="146" t="s">
        <v>391</v>
      </c>
    </row>
    <row r="17" spans="1:34">
      <c r="A17" s="146" t="s">
        <v>389</v>
      </c>
      <c r="B17" s="146" t="s">
        <v>194</v>
      </c>
      <c r="C17" s="146" t="s">
        <v>407</v>
      </c>
      <c r="F17" s="146" t="s">
        <v>10</v>
      </c>
      <c r="S17" s="146" t="s">
        <v>391</v>
      </c>
      <c r="T17" s="146" t="s">
        <v>391</v>
      </c>
      <c r="U17" s="146" t="s">
        <v>391</v>
      </c>
      <c r="V17" s="146" t="s">
        <v>11</v>
      </c>
      <c r="W17" s="146" t="s">
        <v>392</v>
      </c>
      <c r="Y17" s="146" t="s">
        <v>391</v>
      </c>
      <c r="AA17" s="146" t="s">
        <v>391</v>
      </c>
      <c r="AC17" s="146" t="s">
        <v>391</v>
      </c>
      <c r="AD17" s="146" t="s">
        <v>391</v>
      </c>
      <c r="AF17" s="146" t="s">
        <v>391</v>
      </c>
      <c r="AG17" s="146" t="s">
        <v>391</v>
      </c>
      <c r="AH17" s="146" t="s">
        <v>391</v>
      </c>
    </row>
    <row r="18" spans="1:34">
      <c r="A18" s="146" t="s">
        <v>389</v>
      </c>
      <c r="B18" s="146" t="s">
        <v>196</v>
      </c>
      <c r="C18" s="146" t="s">
        <v>408</v>
      </c>
      <c r="F18" s="146" t="s">
        <v>10</v>
      </c>
      <c r="S18" s="146" t="s">
        <v>391</v>
      </c>
      <c r="T18" s="146" t="s">
        <v>391</v>
      </c>
      <c r="U18" s="146" t="s">
        <v>391</v>
      </c>
      <c r="V18" s="146" t="s">
        <v>11</v>
      </c>
      <c r="W18" s="146" t="s">
        <v>392</v>
      </c>
      <c r="Y18" s="146" t="s">
        <v>391</v>
      </c>
      <c r="AA18" s="146" t="s">
        <v>391</v>
      </c>
      <c r="AC18" s="146" t="s">
        <v>391</v>
      </c>
      <c r="AD18" s="146" t="s">
        <v>391</v>
      </c>
      <c r="AF18" s="146" t="s">
        <v>391</v>
      </c>
      <c r="AG18" s="146" t="s">
        <v>391</v>
      </c>
      <c r="AH18" s="146" t="s">
        <v>391</v>
      </c>
    </row>
    <row r="19" spans="1:34">
      <c r="A19" s="146" t="s">
        <v>389</v>
      </c>
      <c r="B19" s="146" t="s">
        <v>198</v>
      </c>
      <c r="C19" s="146" t="s">
        <v>409</v>
      </c>
      <c r="F19" s="146" t="s">
        <v>410</v>
      </c>
      <c r="S19" s="146" t="s">
        <v>391</v>
      </c>
      <c r="T19" s="146" t="s">
        <v>391</v>
      </c>
      <c r="U19" s="146" t="s">
        <v>391</v>
      </c>
      <c r="V19" s="146" t="s">
        <v>410</v>
      </c>
      <c r="W19" s="146" t="s">
        <v>392</v>
      </c>
      <c r="Y19" s="146" t="s">
        <v>391</v>
      </c>
      <c r="AA19" s="146" t="s">
        <v>391</v>
      </c>
      <c r="AC19" s="146" t="s">
        <v>391</v>
      </c>
      <c r="AD19" s="146" t="s">
        <v>391</v>
      </c>
      <c r="AF19" s="146" t="s">
        <v>391</v>
      </c>
      <c r="AG19" s="146" t="s">
        <v>391</v>
      </c>
      <c r="AH19" s="146" t="s">
        <v>391</v>
      </c>
    </row>
    <row r="20" spans="1:34">
      <c r="A20" s="146" t="s">
        <v>389</v>
      </c>
      <c r="B20" s="146" t="s">
        <v>200</v>
      </c>
      <c r="C20" s="146" t="s">
        <v>411</v>
      </c>
      <c r="F20" s="146" t="s">
        <v>10</v>
      </c>
      <c r="S20" s="146" t="s">
        <v>391</v>
      </c>
      <c r="T20" s="146" t="s">
        <v>391</v>
      </c>
      <c r="U20" s="146" t="s">
        <v>391</v>
      </c>
      <c r="V20" s="146" t="s">
        <v>11</v>
      </c>
      <c r="W20" s="146" t="s">
        <v>392</v>
      </c>
      <c r="Y20" s="146" t="s">
        <v>391</v>
      </c>
      <c r="AA20" s="146" t="s">
        <v>391</v>
      </c>
      <c r="AC20" s="146" t="s">
        <v>391</v>
      </c>
      <c r="AD20" s="146" t="s">
        <v>391</v>
      </c>
      <c r="AF20" s="146" t="s">
        <v>391</v>
      </c>
      <c r="AG20" s="146" t="s">
        <v>391</v>
      </c>
      <c r="AH20" s="146" t="s">
        <v>391</v>
      </c>
    </row>
    <row r="21" spans="1:34">
      <c r="A21" s="146" t="s">
        <v>389</v>
      </c>
      <c r="B21" s="146" t="s">
        <v>202</v>
      </c>
      <c r="C21" s="146" t="s">
        <v>412</v>
      </c>
      <c r="F21" s="146" t="s">
        <v>10</v>
      </c>
      <c r="S21" s="146" t="s">
        <v>391</v>
      </c>
      <c r="T21" s="146" t="s">
        <v>391</v>
      </c>
      <c r="U21" s="146" t="s">
        <v>391</v>
      </c>
      <c r="V21" s="146" t="s">
        <v>11</v>
      </c>
      <c r="W21" s="146" t="s">
        <v>392</v>
      </c>
      <c r="Y21" s="146" t="s">
        <v>391</v>
      </c>
      <c r="AA21" s="146" t="s">
        <v>391</v>
      </c>
      <c r="AC21" s="146" t="s">
        <v>391</v>
      </c>
      <c r="AD21" s="146" t="s">
        <v>391</v>
      </c>
      <c r="AF21" s="146" t="s">
        <v>391</v>
      </c>
      <c r="AG21" s="146" t="s">
        <v>391</v>
      </c>
      <c r="AH21" s="146" t="s">
        <v>391</v>
      </c>
    </row>
    <row r="22" spans="1:34">
      <c r="A22" s="146" t="s">
        <v>389</v>
      </c>
      <c r="B22" s="146" t="s">
        <v>204</v>
      </c>
      <c r="C22" s="146" t="s">
        <v>413</v>
      </c>
      <c r="F22" s="146" t="s">
        <v>10</v>
      </c>
      <c r="S22" s="146" t="s">
        <v>391</v>
      </c>
      <c r="T22" s="146" t="s">
        <v>391</v>
      </c>
      <c r="U22" s="146" t="s">
        <v>391</v>
      </c>
      <c r="V22" s="146" t="s">
        <v>11</v>
      </c>
      <c r="W22" s="146" t="s">
        <v>392</v>
      </c>
      <c r="Y22" s="146" t="s">
        <v>391</v>
      </c>
      <c r="AA22" s="146" t="s">
        <v>391</v>
      </c>
      <c r="AC22" s="146" t="s">
        <v>391</v>
      </c>
      <c r="AD22" s="146" t="s">
        <v>391</v>
      </c>
      <c r="AF22" s="146" t="s">
        <v>391</v>
      </c>
      <c r="AG22" s="146" t="s">
        <v>391</v>
      </c>
      <c r="AH22" s="146" t="s">
        <v>391</v>
      </c>
    </row>
    <row r="23" spans="1:34">
      <c r="A23" s="146" t="s">
        <v>389</v>
      </c>
      <c r="B23" s="146" t="s">
        <v>208</v>
      </c>
      <c r="C23" s="146" t="s">
        <v>414</v>
      </c>
      <c r="F23" s="146" t="s">
        <v>10</v>
      </c>
      <c r="S23" s="146" t="s">
        <v>391</v>
      </c>
      <c r="T23" s="146" t="s">
        <v>391</v>
      </c>
      <c r="U23" s="146" t="s">
        <v>391</v>
      </c>
      <c r="V23" s="146" t="s">
        <v>10</v>
      </c>
      <c r="W23" s="146" t="s">
        <v>392</v>
      </c>
      <c r="Y23" s="146" t="s">
        <v>391</v>
      </c>
      <c r="AA23" s="146" t="s">
        <v>391</v>
      </c>
      <c r="AC23" s="146" t="s">
        <v>391</v>
      </c>
      <c r="AD23" s="146" t="s">
        <v>391</v>
      </c>
      <c r="AF23" s="146" t="s">
        <v>391</v>
      </c>
      <c r="AG23" s="146" t="s">
        <v>391</v>
      </c>
      <c r="AH23" s="146" t="s">
        <v>391</v>
      </c>
    </row>
    <row r="24" spans="1:34">
      <c r="A24" s="146" t="s">
        <v>389</v>
      </c>
      <c r="B24" s="146" t="s">
        <v>210</v>
      </c>
      <c r="C24" s="146" t="s">
        <v>415</v>
      </c>
      <c r="F24" s="146" t="s">
        <v>10</v>
      </c>
      <c r="S24" s="146" t="s">
        <v>391</v>
      </c>
      <c r="T24" s="146" t="s">
        <v>391</v>
      </c>
      <c r="U24" s="146" t="s">
        <v>391</v>
      </c>
      <c r="V24" s="146" t="s">
        <v>11</v>
      </c>
      <c r="W24" s="146" t="s">
        <v>392</v>
      </c>
      <c r="Y24" s="146" t="s">
        <v>391</v>
      </c>
      <c r="AA24" s="146" t="s">
        <v>391</v>
      </c>
      <c r="AC24" s="146" t="s">
        <v>391</v>
      </c>
      <c r="AD24" s="146" t="s">
        <v>391</v>
      </c>
      <c r="AF24" s="146" t="s">
        <v>391</v>
      </c>
      <c r="AG24" s="146" t="s">
        <v>391</v>
      </c>
      <c r="AH24" s="146" t="s">
        <v>391</v>
      </c>
    </row>
    <row r="25" spans="1:34">
      <c r="A25" s="146" t="s">
        <v>389</v>
      </c>
      <c r="B25" s="146" t="s">
        <v>212</v>
      </c>
      <c r="C25" s="146" t="s">
        <v>416</v>
      </c>
      <c r="F25" s="146" t="s">
        <v>10</v>
      </c>
      <c r="S25" s="146" t="s">
        <v>391</v>
      </c>
      <c r="T25" s="146" t="s">
        <v>391</v>
      </c>
      <c r="U25" s="146" t="s">
        <v>391</v>
      </c>
      <c r="V25" s="146" t="s">
        <v>10</v>
      </c>
      <c r="W25" s="146" t="s">
        <v>392</v>
      </c>
      <c r="Y25" s="146" t="s">
        <v>391</v>
      </c>
      <c r="AA25" s="146" t="s">
        <v>391</v>
      </c>
      <c r="AC25" s="146" t="s">
        <v>391</v>
      </c>
      <c r="AD25" s="146" t="s">
        <v>391</v>
      </c>
      <c r="AF25" s="146" t="s">
        <v>391</v>
      </c>
      <c r="AG25" s="146" t="s">
        <v>391</v>
      </c>
      <c r="AH25" s="146" t="s">
        <v>391</v>
      </c>
    </row>
    <row r="26" spans="1:34">
      <c r="A26" s="146" t="s">
        <v>389</v>
      </c>
      <c r="B26" s="146" t="s">
        <v>214</v>
      </c>
      <c r="C26" s="146" t="s">
        <v>417</v>
      </c>
      <c r="F26" s="146" t="s">
        <v>10</v>
      </c>
      <c r="S26" s="146" t="s">
        <v>391</v>
      </c>
      <c r="T26" s="146" t="s">
        <v>391</v>
      </c>
      <c r="U26" s="146" t="s">
        <v>391</v>
      </c>
      <c r="V26" s="146" t="s">
        <v>10</v>
      </c>
      <c r="W26" s="146" t="s">
        <v>392</v>
      </c>
      <c r="Y26" s="146" t="s">
        <v>391</v>
      </c>
      <c r="AA26" s="146" t="s">
        <v>391</v>
      </c>
      <c r="AC26" s="146" t="s">
        <v>391</v>
      </c>
      <c r="AD26" s="146" t="s">
        <v>391</v>
      </c>
      <c r="AF26" s="146" t="s">
        <v>391</v>
      </c>
      <c r="AG26" s="146" t="s">
        <v>391</v>
      </c>
      <c r="AH26" s="146" t="s">
        <v>391</v>
      </c>
    </row>
    <row r="27" spans="1:34">
      <c r="A27" s="146" t="s">
        <v>389</v>
      </c>
      <c r="B27" s="146" t="s">
        <v>216</v>
      </c>
      <c r="C27" s="146" t="s">
        <v>418</v>
      </c>
      <c r="F27" s="146" t="s">
        <v>10</v>
      </c>
      <c r="S27" s="146" t="s">
        <v>391</v>
      </c>
      <c r="T27" s="146" t="s">
        <v>391</v>
      </c>
      <c r="U27" s="146" t="s">
        <v>391</v>
      </c>
      <c r="V27" s="146" t="s">
        <v>11</v>
      </c>
      <c r="W27" s="146" t="s">
        <v>392</v>
      </c>
      <c r="Y27" s="146" t="s">
        <v>391</v>
      </c>
      <c r="AA27" s="146" t="s">
        <v>391</v>
      </c>
      <c r="AC27" s="146" t="s">
        <v>391</v>
      </c>
      <c r="AD27" s="146" t="s">
        <v>391</v>
      </c>
      <c r="AF27" s="146" t="s">
        <v>391</v>
      </c>
      <c r="AG27" s="146" t="s">
        <v>391</v>
      </c>
      <c r="AH27" s="146" t="s">
        <v>391</v>
      </c>
    </row>
    <row r="28" spans="1:34">
      <c r="A28" s="146" t="s">
        <v>389</v>
      </c>
      <c r="B28" s="146" t="s">
        <v>139</v>
      </c>
      <c r="C28" s="146" t="s">
        <v>419</v>
      </c>
      <c r="F28" s="146" t="s">
        <v>10</v>
      </c>
      <c r="S28" s="146" t="s">
        <v>391</v>
      </c>
      <c r="T28" s="146" t="s">
        <v>391</v>
      </c>
      <c r="U28" s="146" t="s">
        <v>391</v>
      </c>
      <c r="V28" s="146" t="s">
        <v>10</v>
      </c>
      <c r="W28" s="146" t="s">
        <v>392</v>
      </c>
      <c r="Y28" s="146" t="s">
        <v>391</v>
      </c>
      <c r="AA28" s="146" t="s">
        <v>391</v>
      </c>
      <c r="AC28" s="146" t="s">
        <v>391</v>
      </c>
      <c r="AD28" s="146" t="s">
        <v>391</v>
      </c>
      <c r="AF28" s="146" t="s">
        <v>391</v>
      </c>
      <c r="AG28" s="146" t="s">
        <v>391</v>
      </c>
      <c r="AH28" s="146" t="s">
        <v>391</v>
      </c>
    </row>
    <row r="29" spans="1:34">
      <c r="A29" s="146" t="s">
        <v>389</v>
      </c>
      <c r="B29" s="146" t="s">
        <v>218</v>
      </c>
      <c r="C29" s="146" t="s">
        <v>420</v>
      </c>
      <c r="F29" s="146" t="s">
        <v>10</v>
      </c>
      <c r="S29" s="146" t="s">
        <v>391</v>
      </c>
      <c r="T29" s="146" t="s">
        <v>391</v>
      </c>
      <c r="U29" s="146" t="s">
        <v>391</v>
      </c>
      <c r="V29" s="146" t="s">
        <v>11</v>
      </c>
      <c r="W29" s="146" t="s">
        <v>392</v>
      </c>
      <c r="Y29" s="146" t="s">
        <v>391</v>
      </c>
      <c r="AA29" s="146" t="s">
        <v>391</v>
      </c>
      <c r="AC29" s="146" t="s">
        <v>391</v>
      </c>
      <c r="AD29" s="146" t="s">
        <v>391</v>
      </c>
      <c r="AF29" s="146" t="s">
        <v>391</v>
      </c>
      <c r="AG29" s="146" t="s">
        <v>391</v>
      </c>
      <c r="AH29" s="146" t="s">
        <v>391</v>
      </c>
    </row>
    <row r="30" spans="1:34">
      <c r="A30" s="146" t="s">
        <v>389</v>
      </c>
      <c r="B30" s="146" t="s">
        <v>226</v>
      </c>
      <c r="C30" s="146" t="s">
        <v>421</v>
      </c>
      <c r="F30" s="146" t="s">
        <v>10</v>
      </c>
      <c r="S30" s="146" t="s">
        <v>391</v>
      </c>
      <c r="T30" s="146" t="s">
        <v>391</v>
      </c>
      <c r="U30" s="146" t="s">
        <v>391</v>
      </c>
      <c r="V30" s="146" t="s">
        <v>10</v>
      </c>
      <c r="W30" s="146" t="s">
        <v>392</v>
      </c>
      <c r="Y30" s="146" t="s">
        <v>391</v>
      </c>
      <c r="AA30" s="146" t="s">
        <v>391</v>
      </c>
      <c r="AC30" s="146" t="s">
        <v>391</v>
      </c>
      <c r="AD30" s="146" t="s">
        <v>391</v>
      </c>
      <c r="AF30" s="146" t="s">
        <v>391</v>
      </c>
      <c r="AG30" s="146" t="s">
        <v>391</v>
      </c>
      <c r="AH30" s="146" t="s">
        <v>391</v>
      </c>
    </row>
    <row r="31" spans="1:34">
      <c r="A31" s="146" t="s">
        <v>389</v>
      </c>
      <c r="B31" s="146" t="s">
        <v>228</v>
      </c>
      <c r="C31" s="146" t="s">
        <v>422</v>
      </c>
      <c r="F31" s="146" t="s">
        <v>11</v>
      </c>
      <c r="S31" s="146" t="s">
        <v>391</v>
      </c>
      <c r="T31" s="146" t="s">
        <v>391</v>
      </c>
      <c r="U31" s="146" t="s">
        <v>391</v>
      </c>
      <c r="V31" s="146" t="s">
        <v>11</v>
      </c>
      <c r="W31" s="146" t="s">
        <v>392</v>
      </c>
      <c r="Y31" s="146" t="s">
        <v>391</v>
      </c>
      <c r="AA31" s="146" t="s">
        <v>391</v>
      </c>
      <c r="AC31" s="146" t="s">
        <v>391</v>
      </c>
      <c r="AD31" s="146" t="s">
        <v>391</v>
      </c>
      <c r="AF31" s="146" t="s">
        <v>391</v>
      </c>
      <c r="AG31" s="146" t="s">
        <v>391</v>
      </c>
      <c r="AH31" s="146" t="s">
        <v>391</v>
      </c>
    </row>
    <row r="32" spans="1:34">
      <c r="A32" s="146" t="s">
        <v>389</v>
      </c>
      <c r="B32" s="146" t="s">
        <v>117</v>
      </c>
      <c r="C32" s="146" t="s">
        <v>423</v>
      </c>
      <c r="F32" s="146" t="s">
        <v>10</v>
      </c>
      <c r="S32" s="146" t="s">
        <v>391</v>
      </c>
      <c r="T32" s="146" t="s">
        <v>391</v>
      </c>
      <c r="U32" s="146" t="s">
        <v>391</v>
      </c>
      <c r="V32" s="146" t="s">
        <v>10</v>
      </c>
      <c r="W32" s="146" t="s">
        <v>392</v>
      </c>
      <c r="Y32" s="146" t="s">
        <v>391</v>
      </c>
      <c r="AA32" s="146" t="s">
        <v>391</v>
      </c>
      <c r="AC32" s="146" t="s">
        <v>391</v>
      </c>
      <c r="AD32" s="146" t="s">
        <v>391</v>
      </c>
      <c r="AF32" s="146" t="s">
        <v>391</v>
      </c>
      <c r="AG32" s="146" t="s">
        <v>391</v>
      </c>
      <c r="AH32" s="146" t="s">
        <v>391</v>
      </c>
    </row>
    <row r="33" spans="1:34">
      <c r="A33" s="146" t="s">
        <v>389</v>
      </c>
      <c r="B33" s="146" t="s">
        <v>119</v>
      </c>
      <c r="C33" s="146" t="s">
        <v>424</v>
      </c>
      <c r="F33" s="146" t="s">
        <v>10</v>
      </c>
      <c r="S33" s="146" t="s">
        <v>391</v>
      </c>
      <c r="T33" s="146" t="s">
        <v>391</v>
      </c>
      <c r="U33" s="146" t="s">
        <v>391</v>
      </c>
      <c r="V33" s="146" t="s">
        <v>10</v>
      </c>
      <c r="W33" s="146" t="s">
        <v>392</v>
      </c>
      <c r="Y33" s="146" t="s">
        <v>391</v>
      </c>
      <c r="AA33" s="146" t="s">
        <v>391</v>
      </c>
      <c r="AC33" s="146" t="s">
        <v>391</v>
      </c>
      <c r="AD33" s="146" t="s">
        <v>391</v>
      </c>
      <c r="AF33" s="146" t="s">
        <v>391</v>
      </c>
      <c r="AG33" s="146" t="s">
        <v>391</v>
      </c>
      <c r="AH33" s="146" t="s">
        <v>391</v>
      </c>
    </row>
    <row r="34" spans="1:34">
      <c r="A34" s="146" t="s">
        <v>389</v>
      </c>
      <c r="B34" s="146" t="s">
        <v>123</v>
      </c>
      <c r="C34" s="146" t="s">
        <v>425</v>
      </c>
      <c r="F34" s="146" t="s">
        <v>11</v>
      </c>
      <c r="S34" s="146" t="s">
        <v>391</v>
      </c>
      <c r="T34" s="146" t="s">
        <v>391</v>
      </c>
      <c r="U34" s="146" t="s">
        <v>391</v>
      </c>
      <c r="V34" s="146" t="s">
        <v>11</v>
      </c>
      <c r="W34" s="146" t="s">
        <v>392</v>
      </c>
      <c r="Y34" s="146" t="s">
        <v>391</v>
      </c>
      <c r="AA34" s="146" t="s">
        <v>391</v>
      </c>
      <c r="AC34" s="146" t="s">
        <v>391</v>
      </c>
      <c r="AD34" s="146" t="s">
        <v>391</v>
      </c>
      <c r="AF34" s="146" t="s">
        <v>391</v>
      </c>
      <c r="AG34" s="146" t="s">
        <v>391</v>
      </c>
      <c r="AH34" s="146" t="s">
        <v>391</v>
      </c>
    </row>
    <row r="35" spans="1:34">
      <c r="A35" s="146" t="s">
        <v>389</v>
      </c>
      <c r="B35" s="146" t="s">
        <v>127</v>
      </c>
      <c r="C35" s="146" t="s">
        <v>426</v>
      </c>
      <c r="F35" s="146" t="s">
        <v>10</v>
      </c>
      <c r="S35" s="146" t="s">
        <v>391</v>
      </c>
      <c r="T35" s="146" t="s">
        <v>391</v>
      </c>
      <c r="U35" s="146" t="s">
        <v>391</v>
      </c>
      <c r="V35" s="146" t="s">
        <v>11</v>
      </c>
      <c r="W35" s="146" t="s">
        <v>392</v>
      </c>
      <c r="Y35" s="146" t="s">
        <v>391</v>
      </c>
      <c r="AA35" s="146" t="s">
        <v>391</v>
      </c>
      <c r="AC35" s="146" t="s">
        <v>391</v>
      </c>
      <c r="AD35" s="146" t="s">
        <v>391</v>
      </c>
      <c r="AF35" s="146" t="s">
        <v>391</v>
      </c>
      <c r="AG35" s="146" t="s">
        <v>391</v>
      </c>
      <c r="AH35" s="146" t="s">
        <v>391</v>
      </c>
    </row>
    <row r="36" spans="1:34">
      <c r="A36" s="146" t="s">
        <v>389</v>
      </c>
      <c r="B36" s="146" t="s">
        <v>129</v>
      </c>
      <c r="C36" s="146" t="s">
        <v>427</v>
      </c>
      <c r="F36" s="146" t="s">
        <v>10</v>
      </c>
      <c r="S36" s="146" t="s">
        <v>391</v>
      </c>
      <c r="T36" s="146" t="s">
        <v>391</v>
      </c>
      <c r="U36" s="146" t="s">
        <v>391</v>
      </c>
      <c r="V36" s="146" t="s">
        <v>10</v>
      </c>
      <c r="W36" s="146" t="s">
        <v>392</v>
      </c>
      <c r="Y36" s="146" t="s">
        <v>391</v>
      </c>
      <c r="AA36" s="146" t="s">
        <v>391</v>
      </c>
      <c r="AC36" s="146" t="s">
        <v>391</v>
      </c>
      <c r="AD36" s="146" t="s">
        <v>391</v>
      </c>
      <c r="AF36" s="146" t="s">
        <v>391</v>
      </c>
      <c r="AG36" s="146" t="s">
        <v>391</v>
      </c>
      <c r="AH36" s="146" t="s">
        <v>391</v>
      </c>
    </row>
    <row r="37" spans="1:34">
      <c r="A37" s="146" t="s">
        <v>389</v>
      </c>
      <c r="B37" s="146" t="s">
        <v>131</v>
      </c>
      <c r="C37" s="146" t="s">
        <v>428</v>
      </c>
      <c r="F37" s="146" t="s">
        <v>10</v>
      </c>
      <c r="S37" s="146" t="s">
        <v>391</v>
      </c>
      <c r="T37" s="146" t="s">
        <v>391</v>
      </c>
      <c r="U37" s="146" t="s">
        <v>391</v>
      </c>
      <c r="V37" s="146" t="s">
        <v>11</v>
      </c>
      <c r="W37" s="146" t="s">
        <v>392</v>
      </c>
      <c r="Y37" s="146" t="s">
        <v>391</v>
      </c>
      <c r="AA37" s="146" t="s">
        <v>391</v>
      </c>
      <c r="AC37" s="146" t="s">
        <v>391</v>
      </c>
      <c r="AD37" s="146" t="s">
        <v>391</v>
      </c>
      <c r="AF37" s="146" t="s">
        <v>391</v>
      </c>
      <c r="AG37" s="146" t="s">
        <v>391</v>
      </c>
      <c r="AH37" s="146" t="s">
        <v>391</v>
      </c>
    </row>
    <row r="38" spans="1:34">
      <c r="A38" s="146" t="s">
        <v>389</v>
      </c>
      <c r="B38" s="146" t="s">
        <v>135</v>
      </c>
      <c r="C38" s="146" t="s">
        <v>429</v>
      </c>
      <c r="F38" s="146" t="s">
        <v>10</v>
      </c>
      <c r="S38" s="146" t="s">
        <v>391</v>
      </c>
      <c r="T38" s="146" t="s">
        <v>391</v>
      </c>
      <c r="U38" s="146" t="s">
        <v>391</v>
      </c>
      <c r="V38" s="146" t="s">
        <v>11</v>
      </c>
      <c r="W38" s="146" t="s">
        <v>392</v>
      </c>
      <c r="Y38" s="146" t="s">
        <v>391</v>
      </c>
      <c r="AA38" s="146" t="s">
        <v>391</v>
      </c>
      <c r="AC38" s="146" t="s">
        <v>391</v>
      </c>
      <c r="AD38" s="146" t="s">
        <v>391</v>
      </c>
      <c r="AF38" s="146" t="s">
        <v>391</v>
      </c>
      <c r="AG38" s="146" t="s">
        <v>391</v>
      </c>
      <c r="AH38" s="146" t="s">
        <v>391</v>
      </c>
    </row>
    <row r="39" spans="1:34">
      <c r="A39" s="146" t="s">
        <v>389</v>
      </c>
      <c r="B39" s="146" t="s">
        <v>137</v>
      </c>
      <c r="C39" s="146" t="s">
        <v>430</v>
      </c>
      <c r="F39" s="146" t="s">
        <v>10</v>
      </c>
      <c r="S39" s="146" t="s">
        <v>391</v>
      </c>
      <c r="T39" s="146" t="s">
        <v>391</v>
      </c>
      <c r="U39" s="146" t="s">
        <v>391</v>
      </c>
      <c r="V39" s="146" t="s">
        <v>10</v>
      </c>
      <c r="W39" s="146" t="s">
        <v>392</v>
      </c>
      <c r="Y39" s="146" t="s">
        <v>391</v>
      </c>
      <c r="AA39" s="146" t="s">
        <v>391</v>
      </c>
      <c r="AC39" s="146" t="s">
        <v>391</v>
      </c>
      <c r="AD39" s="146" t="s">
        <v>391</v>
      </c>
      <c r="AF39" s="146" t="s">
        <v>391</v>
      </c>
      <c r="AG39" s="146" t="s">
        <v>391</v>
      </c>
      <c r="AH39" s="146" t="s">
        <v>391</v>
      </c>
    </row>
    <row r="40" spans="1:34">
      <c r="A40" s="146" t="s">
        <v>389</v>
      </c>
      <c r="B40" s="146" t="s">
        <v>141</v>
      </c>
      <c r="C40" s="146" t="s">
        <v>431</v>
      </c>
      <c r="F40" s="146" t="s">
        <v>10</v>
      </c>
      <c r="S40" s="146" t="s">
        <v>391</v>
      </c>
      <c r="T40" s="146" t="s">
        <v>391</v>
      </c>
      <c r="U40" s="146" t="s">
        <v>391</v>
      </c>
      <c r="V40" s="146" t="s">
        <v>10</v>
      </c>
      <c r="W40" s="146" t="s">
        <v>392</v>
      </c>
      <c r="Y40" s="146" t="s">
        <v>391</v>
      </c>
      <c r="AA40" s="146" t="s">
        <v>391</v>
      </c>
      <c r="AC40" s="146" t="s">
        <v>391</v>
      </c>
      <c r="AD40" s="146" t="s">
        <v>391</v>
      </c>
      <c r="AF40" s="146" t="s">
        <v>391</v>
      </c>
      <c r="AG40" s="146" t="s">
        <v>391</v>
      </c>
      <c r="AH40" s="146" t="s">
        <v>391</v>
      </c>
    </row>
    <row r="41" spans="1:34">
      <c r="A41" s="146" t="s">
        <v>389</v>
      </c>
      <c r="B41" s="146" t="s">
        <v>143</v>
      </c>
      <c r="C41" s="146" t="s">
        <v>432</v>
      </c>
      <c r="F41" s="146" t="s">
        <v>10</v>
      </c>
      <c r="S41" s="146" t="s">
        <v>391</v>
      </c>
      <c r="T41" s="146" t="s">
        <v>391</v>
      </c>
      <c r="U41" s="146" t="s">
        <v>391</v>
      </c>
      <c r="V41" s="146" t="s">
        <v>11</v>
      </c>
      <c r="W41" s="146" t="s">
        <v>392</v>
      </c>
      <c r="Y41" s="146" t="s">
        <v>391</v>
      </c>
      <c r="AA41" s="146" t="s">
        <v>391</v>
      </c>
      <c r="AC41" s="146" t="s">
        <v>391</v>
      </c>
      <c r="AD41" s="146" t="s">
        <v>391</v>
      </c>
      <c r="AF41" s="146" t="s">
        <v>391</v>
      </c>
      <c r="AG41" s="146" t="s">
        <v>391</v>
      </c>
      <c r="AH41" s="146" t="s">
        <v>391</v>
      </c>
    </row>
    <row r="42" spans="1:34">
      <c r="A42" s="146" t="s">
        <v>389</v>
      </c>
      <c r="B42" s="146" t="s">
        <v>145</v>
      </c>
      <c r="C42" s="146" t="s">
        <v>433</v>
      </c>
      <c r="F42" s="146" t="s">
        <v>10</v>
      </c>
      <c r="S42" s="146" t="s">
        <v>391</v>
      </c>
      <c r="T42" s="146" t="s">
        <v>391</v>
      </c>
      <c r="U42" s="146" t="s">
        <v>391</v>
      </c>
      <c r="V42" s="146" t="s">
        <v>11</v>
      </c>
      <c r="W42" s="146" t="s">
        <v>392</v>
      </c>
      <c r="Y42" s="146" t="s">
        <v>391</v>
      </c>
      <c r="AA42" s="146" t="s">
        <v>391</v>
      </c>
      <c r="AC42" s="146" t="s">
        <v>391</v>
      </c>
      <c r="AD42" s="146" t="s">
        <v>391</v>
      </c>
      <c r="AF42" s="146" t="s">
        <v>391</v>
      </c>
      <c r="AG42" s="146" t="s">
        <v>391</v>
      </c>
      <c r="AH42" s="146" t="s">
        <v>391</v>
      </c>
    </row>
    <row r="43" spans="1:34">
      <c r="A43" s="146" t="s">
        <v>389</v>
      </c>
      <c r="B43" s="146" t="s">
        <v>147</v>
      </c>
      <c r="C43" s="146" t="s">
        <v>434</v>
      </c>
      <c r="F43" s="146" t="s">
        <v>10</v>
      </c>
      <c r="S43" s="146" t="s">
        <v>391</v>
      </c>
      <c r="T43" s="146" t="s">
        <v>391</v>
      </c>
      <c r="U43" s="146" t="s">
        <v>391</v>
      </c>
      <c r="V43" s="146" t="s">
        <v>11</v>
      </c>
      <c r="W43" s="146" t="s">
        <v>392</v>
      </c>
      <c r="Y43" s="146" t="s">
        <v>391</v>
      </c>
      <c r="AA43" s="146" t="s">
        <v>391</v>
      </c>
      <c r="AC43" s="146" t="s">
        <v>391</v>
      </c>
      <c r="AD43" s="146" t="s">
        <v>391</v>
      </c>
      <c r="AF43" s="146" t="s">
        <v>391</v>
      </c>
      <c r="AG43" s="146" t="s">
        <v>391</v>
      </c>
      <c r="AH43" s="146" t="s">
        <v>391</v>
      </c>
    </row>
    <row r="44" spans="1:34">
      <c r="A44" s="146" t="s">
        <v>389</v>
      </c>
      <c r="B44" s="146" t="s">
        <v>149</v>
      </c>
      <c r="C44" s="146" t="s">
        <v>435</v>
      </c>
      <c r="F44" s="146" t="s">
        <v>10</v>
      </c>
      <c r="S44" s="146" t="s">
        <v>391</v>
      </c>
      <c r="T44" s="146" t="s">
        <v>391</v>
      </c>
      <c r="U44" s="146" t="s">
        <v>391</v>
      </c>
      <c r="V44" s="146" t="s">
        <v>11</v>
      </c>
      <c r="W44" s="146" t="s">
        <v>392</v>
      </c>
      <c r="Y44" s="146" t="s">
        <v>391</v>
      </c>
      <c r="AA44" s="146" t="s">
        <v>391</v>
      </c>
      <c r="AC44" s="146" t="s">
        <v>391</v>
      </c>
      <c r="AD44" s="146" t="s">
        <v>391</v>
      </c>
      <c r="AF44" s="146" t="s">
        <v>391</v>
      </c>
      <c r="AG44" s="146" t="s">
        <v>391</v>
      </c>
      <c r="AH44" s="146" t="s">
        <v>391</v>
      </c>
    </row>
    <row r="45" spans="1:34">
      <c r="A45" s="146" t="s">
        <v>389</v>
      </c>
      <c r="B45" s="146" t="s">
        <v>152</v>
      </c>
      <c r="C45" s="146" t="s">
        <v>436</v>
      </c>
      <c r="F45" s="146" t="s">
        <v>10</v>
      </c>
      <c r="S45" s="146" t="s">
        <v>391</v>
      </c>
      <c r="T45" s="146" t="s">
        <v>391</v>
      </c>
      <c r="U45" s="146" t="s">
        <v>391</v>
      </c>
      <c r="V45" s="146" t="s">
        <v>11</v>
      </c>
      <c r="W45" s="146" t="s">
        <v>392</v>
      </c>
      <c r="Y45" s="146" t="s">
        <v>391</v>
      </c>
      <c r="AA45" s="146" t="s">
        <v>391</v>
      </c>
      <c r="AC45" s="146" t="s">
        <v>391</v>
      </c>
      <c r="AD45" s="146" t="s">
        <v>391</v>
      </c>
      <c r="AF45" s="146" t="s">
        <v>391</v>
      </c>
      <c r="AG45" s="146" t="s">
        <v>391</v>
      </c>
      <c r="AH45" s="146" t="s">
        <v>391</v>
      </c>
    </row>
    <row r="46" spans="1:34">
      <c r="A46" s="146" t="s">
        <v>389</v>
      </c>
      <c r="B46" s="146" t="s">
        <v>154</v>
      </c>
      <c r="C46" s="146" t="s">
        <v>437</v>
      </c>
      <c r="F46" s="146" t="s">
        <v>11</v>
      </c>
      <c r="S46" s="146" t="s">
        <v>391</v>
      </c>
      <c r="T46" s="146" t="s">
        <v>391</v>
      </c>
      <c r="U46" s="146" t="s">
        <v>391</v>
      </c>
      <c r="V46" s="146" t="s">
        <v>11</v>
      </c>
      <c r="W46" s="146" t="s">
        <v>392</v>
      </c>
      <c r="Y46" s="146" t="s">
        <v>391</v>
      </c>
      <c r="AA46" s="146" t="s">
        <v>391</v>
      </c>
      <c r="AC46" s="146" t="s">
        <v>391</v>
      </c>
      <c r="AD46" s="146" t="s">
        <v>391</v>
      </c>
      <c r="AF46" s="146" t="s">
        <v>391</v>
      </c>
      <c r="AG46" s="146" t="s">
        <v>391</v>
      </c>
      <c r="AH46" s="146" t="s">
        <v>391</v>
      </c>
    </row>
    <row r="47" spans="1:34">
      <c r="A47" s="146" t="s">
        <v>389</v>
      </c>
      <c r="B47" s="146" t="s">
        <v>156</v>
      </c>
      <c r="C47" s="146" t="s">
        <v>438</v>
      </c>
      <c r="F47" s="146" t="s">
        <v>10</v>
      </c>
      <c r="S47" s="146" t="s">
        <v>391</v>
      </c>
      <c r="T47" s="146" t="s">
        <v>391</v>
      </c>
      <c r="U47" s="146" t="s">
        <v>391</v>
      </c>
      <c r="V47" s="146" t="s">
        <v>11</v>
      </c>
      <c r="W47" s="146" t="s">
        <v>392</v>
      </c>
      <c r="Y47" s="146" t="s">
        <v>391</v>
      </c>
      <c r="AA47" s="146" t="s">
        <v>391</v>
      </c>
      <c r="AC47" s="146" t="s">
        <v>391</v>
      </c>
      <c r="AD47" s="146" t="s">
        <v>391</v>
      </c>
      <c r="AF47" s="146" t="s">
        <v>391</v>
      </c>
      <c r="AG47" s="146" t="s">
        <v>391</v>
      </c>
      <c r="AH47" s="146" t="s">
        <v>391</v>
      </c>
    </row>
    <row r="48" spans="1:34">
      <c r="A48" s="146" t="s">
        <v>389</v>
      </c>
      <c r="B48" s="146" t="s">
        <v>158</v>
      </c>
      <c r="C48" s="146" t="s">
        <v>439</v>
      </c>
      <c r="F48" s="146" t="s">
        <v>11</v>
      </c>
      <c r="S48" s="146" t="s">
        <v>391</v>
      </c>
      <c r="T48" s="146" t="s">
        <v>391</v>
      </c>
      <c r="U48" s="146" t="s">
        <v>391</v>
      </c>
      <c r="V48" s="146" t="s">
        <v>11</v>
      </c>
      <c r="W48" s="146" t="s">
        <v>392</v>
      </c>
      <c r="Y48" s="146" t="s">
        <v>391</v>
      </c>
      <c r="AA48" s="146" t="s">
        <v>391</v>
      </c>
      <c r="AC48" s="146" t="s">
        <v>391</v>
      </c>
      <c r="AD48" s="146" t="s">
        <v>391</v>
      </c>
      <c r="AF48" s="146" t="s">
        <v>391</v>
      </c>
      <c r="AG48" s="146" t="s">
        <v>391</v>
      </c>
      <c r="AH48" s="146" t="s">
        <v>391</v>
      </c>
    </row>
    <row r="49" spans="1:34">
      <c r="A49" s="146" t="s">
        <v>389</v>
      </c>
      <c r="B49" s="146" t="s">
        <v>160</v>
      </c>
      <c r="C49" s="146" t="s">
        <v>440</v>
      </c>
      <c r="F49" s="146" t="s">
        <v>10</v>
      </c>
      <c r="S49" s="146" t="s">
        <v>391</v>
      </c>
      <c r="T49" s="146" t="s">
        <v>391</v>
      </c>
      <c r="U49" s="146" t="s">
        <v>391</v>
      </c>
      <c r="V49" s="146" t="s">
        <v>11</v>
      </c>
      <c r="W49" s="146" t="s">
        <v>392</v>
      </c>
      <c r="Y49" s="146" t="s">
        <v>391</v>
      </c>
      <c r="AA49" s="146" t="s">
        <v>391</v>
      </c>
      <c r="AC49" s="146" t="s">
        <v>391</v>
      </c>
      <c r="AD49" s="146" t="s">
        <v>391</v>
      </c>
      <c r="AF49" s="146" t="s">
        <v>391</v>
      </c>
      <c r="AG49" s="146" t="s">
        <v>391</v>
      </c>
      <c r="AH49" s="146" t="s">
        <v>391</v>
      </c>
    </row>
    <row r="50" spans="1:34">
      <c r="A50" s="146" t="s">
        <v>389</v>
      </c>
      <c r="B50" s="146" t="s">
        <v>162</v>
      </c>
      <c r="C50" s="146" t="s">
        <v>441</v>
      </c>
      <c r="F50" s="146" t="s">
        <v>10</v>
      </c>
      <c r="S50" s="146" t="s">
        <v>391</v>
      </c>
      <c r="T50" s="146" t="s">
        <v>391</v>
      </c>
      <c r="U50" s="146" t="s">
        <v>391</v>
      </c>
      <c r="V50" s="146" t="s">
        <v>10</v>
      </c>
      <c r="W50" s="146" t="s">
        <v>392</v>
      </c>
      <c r="Y50" s="146" t="s">
        <v>391</v>
      </c>
      <c r="AA50" s="146" t="s">
        <v>391</v>
      </c>
      <c r="AC50" s="146" t="s">
        <v>391</v>
      </c>
      <c r="AD50" s="146" t="s">
        <v>391</v>
      </c>
      <c r="AF50" s="146" t="s">
        <v>391</v>
      </c>
      <c r="AG50" s="146" t="s">
        <v>391</v>
      </c>
      <c r="AH50" s="146" t="s">
        <v>391</v>
      </c>
    </row>
    <row r="51" spans="1:34">
      <c r="A51" s="146" t="s">
        <v>389</v>
      </c>
      <c r="B51" s="146" t="s">
        <v>164</v>
      </c>
      <c r="C51" s="146" t="s">
        <v>442</v>
      </c>
      <c r="F51" s="146" t="s">
        <v>10</v>
      </c>
      <c r="S51" s="146" t="s">
        <v>391</v>
      </c>
      <c r="T51" s="146" t="s">
        <v>391</v>
      </c>
      <c r="U51" s="146" t="s">
        <v>391</v>
      </c>
      <c r="V51" s="146" t="s">
        <v>10</v>
      </c>
      <c r="W51" s="146" t="s">
        <v>392</v>
      </c>
      <c r="Y51" s="146" t="s">
        <v>391</v>
      </c>
      <c r="AA51" s="146" t="s">
        <v>391</v>
      </c>
      <c r="AC51" s="146" t="s">
        <v>391</v>
      </c>
      <c r="AD51" s="146" t="s">
        <v>391</v>
      </c>
      <c r="AF51" s="146" t="s">
        <v>391</v>
      </c>
      <c r="AG51" s="146" t="s">
        <v>391</v>
      </c>
      <c r="AH51" s="146" t="s">
        <v>391</v>
      </c>
    </row>
    <row r="52" spans="1:34">
      <c r="A52" s="146" t="s">
        <v>389</v>
      </c>
      <c r="B52" s="146" t="s">
        <v>166</v>
      </c>
      <c r="C52" s="146" t="s">
        <v>443</v>
      </c>
      <c r="F52" s="146" t="s">
        <v>10</v>
      </c>
      <c r="S52" s="146" t="s">
        <v>391</v>
      </c>
      <c r="T52" s="146" t="s">
        <v>391</v>
      </c>
      <c r="U52" s="146" t="s">
        <v>391</v>
      </c>
      <c r="V52" s="146" t="s">
        <v>11</v>
      </c>
      <c r="W52" s="146" t="s">
        <v>392</v>
      </c>
      <c r="Y52" s="146" t="s">
        <v>391</v>
      </c>
      <c r="AA52" s="146" t="s">
        <v>391</v>
      </c>
      <c r="AC52" s="146" t="s">
        <v>391</v>
      </c>
      <c r="AD52" s="146" t="s">
        <v>391</v>
      </c>
      <c r="AF52" s="146" t="s">
        <v>391</v>
      </c>
      <c r="AG52" s="146" t="s">
        <v>391</v>
      </c>
      <c r="AH52" s="146" t="s">
        <v>391</v>
      </c>
    </row>
    <row r="53" spans="1:34">
      <c r="A53" s="146" t="s">
        <v>389</v>
      </c>
      <c r="B53" s="146" t="s">
        <v>168</v>
      </c>
      <c r="C53" s="146" t="s">
        <v>444</v>
      </c>
      <c r="F53" s="146" t="s">
        <v>10</v>
      </c>
      <c r="S53" s="146" t="s">
        <v>391</v>
      </c>
      <c r="T53" s="146" t="s">
        <v>391</v>
      </c>
      <c r="U53" s="146" t="s">
        <v>391</v>
      </c>
      <c r="V53" s="146" t="s">
        <v>10</v>
      </c>
      <c r="W53" s="146" t="s">
        <v>392</v>
      </c>
      <c r="Y53" s="146" t="s">
        <v>391</v>
      </c>
      <c r="AA53" s="146" t="s">
        <v>391</v>
      </c>
      <c r="AC53" s="146" t="s">
        <v>391</v>
      </c>
      <c r="AD53" s="146" t="s">
        <v>391</v>
      </c>
      <c r="AF53" s="146" t="s">
        <v>391</v>
      </c>
      <c r="AG53" s="146" t="s">
        <v>391</v>
      </c>
      <c r="AH53" s="146" t="s">
        <v>391</v>
      </c>
    </row>
    <row r="54" spans="1:34">
      <c r="A54" s="146" t="s">
        <v>389</v>
      </c>
      <c r="B54" s="146" t="s">
        <v>170</v>
      </c>
      <c r="C54" s="146" t="s">
        <v>445</v>
      </c>
      <c r="F54" s="146" t="s">
        <v>10</v>
      </c>
      <c r="S54" s="146" t="s">
        <v>391</v>
      </c>
      <c r="T54" s="146" t="s">
        <v>391</v>
      </c>
      <c r="U54" s="146" t="s">
        <v>391</v>
      </c>
      <c r="V54" s="146" t="s">
        <v>10</v>
      </c>
      <c r="W54" s="146" t="s">
        <v>392</v>
      </c>
      <c r="Y54" s="146" t="s">
        <v>391</v>
      </c>
      <c r="AA54" s="146" t="s">
        <v>391</v>
      </c>
      <c r="AC54" s="146" t="s">
        <v>391</v>
      </c>
      <c r="AD54" s="146" t="s">
        <v>391</v>
      </c>
      <c r="AF54" s="146" t="s">
        <v>391</v>
      </c>
      <c r="AG54" s="146" t="s">
        <v>391</v>
      </c>
      <c r="AH54" s="146" t="s">
        <v>391</v>
      </c>
    </row>
    <row r="55" spans="1:34">
      <c r="A55" s="146" t="s">
        <v>389</v>
      </c>
      <c r="B55" s="146" t="s">
        <v>232</v>
      </c>
      <c r="C55" s="146" t="s">
        <v>446</v>
      </c>
      <c r="F55" s="146" t="s">
        <v>10</v>
      </c>
      <c r="S55" s="146" t="s">
        <v>391</v>
      </c>
      <c r="T55" s="146" t="s">
        <v>391</v>
      </c>
      <c r="U55" s="146" t="s">
        <v>391</v>
      </c>
      <c r="V55" s="146" t="s">
        <v>11</v>
      </c>
      <c r="W55" s="146" t="s">
        <v>392</v>
      </c>
      <c r="Y55" s="146" t="s">
        <v>391</v>
      </c>
      <c r="AA55" s="146" t="s">
        <v>391</v>
      </c>
      <c r="AC55" s="146" t="s">
        <v>391</v>
      </c>
      <c r="AD55" s="146" t="s">
        <v>391</v>
      </c>
      <c r="AF55" s="146" t="s">
        <v>391</v>
      </c>
      <c r="AG55" s="146" t="s">
        <v>391</v>
      </c>
      <c r="AH55" s="146" t="s">
        <v>391</v>
      </c>
    </row>
    <row r="56" spans="1:34">
      <c r="A56" s="146" t="s">
        <v>447</v>
      </c>
      <c r="B56" s="146" t="s">
        <v>394</v>
      </c>
      <c r="C56" s="146" t="s">
        <v>395</v>
      </c>
      <c r="D56" s="146" t="s">
        <v>448</v>
      </c>
      <c r="E56" s="146" t="s">
        <v>449</v>
      </c>
      <c r="F56" s="146" t="s">
        <v>10</v>
      </c>
      <c r="G56" s="146" t="s">
        <v>450</v>
      </c>
      <c r="H56" s="146" t="s">
        <v>451</v>
      </c>
      <c r="I56" s="146" t="s">
        <v>452</v>
      </c>
      <c r="J56" s="146" t="s">
        <v>453</v>
      </c>
      <c r="K56" s="146" t="s">
        <v>454</v>
      </c>
      <c r="L56" s="146" t="s">
        <v>455</v>
      </c>
      <c r="M56" s="146" t="s">
        <v>456</v>
      </c>
      <c r="N56" s="146" t="s">
        <v>457</v>
      </c>
      <c r="O56" s="146" t="s">
        <v>458</v>
      </c>
      <c r="P56" s="146" t="s">
        <v>459</v>
      </c>
      <c r="Q56" s="146" t="s">
        <v>460</v>
      </c>
      <c r="R56" s="146" t="s">
        <v>461</v>
      </c>
      <c r="S56" s="147">
        <v>0.45</v>
      </c>
      <c r="T56" s="147">
        <v>23569</v>
      </c>
      <c r="U56" s="147">
        <v>0.49</v>
      </c>
      <c r="V56" s="146" t="s">
        <v>10</v>
      </c>
      <c r="W56" s="146" t="s">
        <v>462</v>
      </c>
      <c r="Y56" s="146" t="s">
        <v>391</v>
      </c>
      <c r="AA56" s="146" t="s">
        <v>391</v>
      </c>
      <c r="AC56" s="146" t="s">
        <v>391</v>
      </c>
      <c r="AD56" s="146" t="s">
        <v>391</v>
      </c>
      <c r="AF56" s="146" t="s">
        <v>391</v>
      </c>
      <c r="AG56" s="146" t="s">
        <v>391</v>
      </c>
      <c r="AH56" s="146" t="s">
        <v>391</v>
      </c>
    </row>
    <row r="57" spans="1:34">
      <c r="A57" s="146" t="s">
        <v>447</v>
      </c>
      <c r="B57" s="146" t="s">
        <v>190</v>
      </c>
      <c r="C57" s="146" t="s">
        <v>405</v>
      </c>
      <c r="D57" s="146" t="s">
        <v>463</v>
      </c>
      <c r="E57" s="146" t="s">
        <v>464</v>
      </c>
      <c r="F57" s="146" t="s">
        <v>10</v>
      </c>
      <c r="G57" s="146" t="s">
        <v>465</v>
      </c>
      <c r="H57" s="146" t="s">
        <v>466</v>
      </c>
      <c r="I57" s="146" t="s">
        <v>458</v>
      </c>
      <c r="J57" s="146" t="s">
        <v>467</v>
      </c>
      <c r="K57" s="146" t="s">
        <v>457</v>
      </c>
      <c r="L57" s="146" t="s">
        <v>461</v>
      </c>
      <c r="M57" s="146" t="s">
        <v>468</v>
      </c>
      <c r="N57" s="146" t="s">
        <v>469</v>
      </c>
      <c r="O57" s="146" t="s">
        <v>470</v>
      </c>
      <c r="P57" s="146" t="s">
        <v>471</v>
      </c>
      <c r="Q57" s="146" t="s">
        <v>472</v>
      </c>
      <c r="R57" s="146" t="s">
        <v>473</v>
      </c>
      <c r="S57" s="147">
        <v>0.59</v>
      </c>
      <c r="T57" s="147">
        <v>500</v>
      </c>
      <c r="U57" s="147">
        <v>0.67</v>
      </c>
      <c r="V57" s="146" t="s">
        <v>10</v>
      </c>
      <c r="W57" s="146" t="s">
        <v>462</v>
      </c>
      <c r="Y57" s="146" t="s">
        <v>391</v>
      </c>
      <c r="AA57" s="146" t="s">
        <v>391</v>
      </c>
      <c r="AC57" s="146" t="s">
        <v>391</v>
      </c>
      <c r="AD57" s="146" t="s">
        <v>391</v>
      </c>
      <c r="AF57" s="146" t="s">
        <v>391</v>
      </c>
      <c r="AG57" s="146" t="s">
        <v>391</v>
      </c>
      <c r="AH57" s="146" t="s">
        <v>391</v>
      </c>
    </row>
    <row r="58" spans="1:34">
      <c r="A58" s="146" t="s">
        <v>447</v>
      </c>
      <c r="B58" s="146" t="s">
        <v>115</v>
      </c>
      <c r="C58" s="146" t="s">
        <v>397</v>
      </c>
      <c r="D58" s="146" t="s">
        <v>474</v>
      </c>
      <c r="E58" s="146" t="s">
        <v>475</v>
      </c>
      <c r="F58" s="146" t="s">
        <v>10</v>
      </c>
      <c r="G58" s="146" t="s">
        <v>476</v>
      </c>
      <c r="H58" s="146" t="s">
        <v>458</v>
      </c>
      <c r="I58" s="146" t="s">
        <v>477</v>
      </c>
      <c r="J58" s="146" t="s">
        <v>478</v>
      </c>
      <c r="K58" s="146" t="s">
        <v>479</v>
      </c>
      <c r="L58" s="146" t="s">
        <v>480</v>
      </c>
      <c r="M58" s="146" t="s">
        <v>481</v>
      </c>
      <c r="N58" s="146" t="s">
        <v>482</v>
      </c>
      <c r="O58" s="146" t="s">
        <v>483</v>
      </c>
      <c r="P58" s="146" t="s">
        <v>484</v>
      </c>
      <c r="Q58" s="146" t="s">
        <v>470</v>
      </c>
      <c r="R58" s="146" t="s">
        <v>485</v>
      </c>
      <c r="S58" s="147">
        <v>0.7</v>
      </c>
      <c r="T58" s="147">
        <v>111</v>
      </c>
      <c r="U58" s="147">
        <v>0.81</v>
      </c>
      <c r="V58" s="146" t="s">
        <v>10</v>
      </c>
      <c r="W58" s="146" t="s">
        <v>462</v>
      </c>
      <c r="Y58" s="146" t="s">
        <v>391</v>
      </c>
      <c r="AA58" s="146" t="s">
        <v>391</v>
      </c>
      <c r="AC58" s="146" t="s">
        <v>391</v>
      </c>
      <c r="AD58" s="146" t="s">
        <v>391</v>
      </c>
      <c r="AF58" s="146" t="s">
        <v>391</v>
      </c>
      <c r="AG58" s="146" t="s">
        <v>391</v>
      </c>
      <c r="AH58" s="146" t="s">
        <v>391</v>
      </c>
    </row>
    <row r="59" spans="1:34">
      <c r="A59" s="146" t="s">
        <v>447</v>
      </c>
      <c r="B59" s="146" t="s">
        <v>117</v>
      </c>
      <c r="C59" s="146" t="s">
        <v>423</v>
      </c>
      <c r="D59" s="146" t="s">
        <v>486</v>
      </c>
      <c r="E59" s="146" t="s">
        <v>477</v>
      </c>
      <c r="F59" s="146" t="s">
        <v>10</v>
      </c>
      <c r="G59" s="146" t="s">
        <v>487</v>
      </c>
      <c r="H59" s="146" t="s">
        <v>488</v>
      </c>
      <c r="I59" s="146" t="s">
        <v>466</v>
      </c>
      <c r="J59" s="146" t="s">
        <v>489</v>
      </c>
      <c r="K59" s="146" t="s">
        <v>472</v>
      </c>
      <c r="L59" s="146" t="s">
        <v>470</v>
      </c>
      <c r="M59" s="146" t="s">
        <v>490</v>
      </c>
      <c r="N59" s="146" t="s">
        <v>491</v>
      </c>
      <c r="O59" s="146" t="s">
        <v>492</v>
      </c>
      <c r="P59" s="146" t="s">
        <v>493</v>
      </c>
      <c r="Q59" s="146" t="s">
        <v>494</v>
      </c>
      <c r="R59" s="146" t="s">
        <v>464</v>
      </c>
      <c r="S59" s="147">
        <v>0.64</v>
      </c>
      <c r="T59" s="147">
        <v>233</v>
      </c>
      <c r="U59" s="147">
        <v>0.73</v>
      </c>
      <c r="V59" s="146" t="s">
        <v>10</v>
      </c>
      <c r="W59" s="146" t="s">
        <v>462</v>
      </c>
      <c r="Y59" s="146" t="s">
        <v>391</v>
      </c>
      <c r="AA59" s="146" t="s">
        <v>391</v>
      </c>
      <c r="AC59" s="146" t="s">
        <v>391</v>
      </c>
      <c r="AD59" s="146" t="s">
        <v>391</v>
      </c>
      <c r="AF59" s="146" t="s">
        <v>391</v>
      </c>
      <c r="AG59" s="146" t="s">
        <v>391</v>
      </c>
      <c r="AH59" s="146" t="s">
        <v>391</v>
      </c>
    </row>
    <row r="60" spans="1:34">
      <c r="A60" s="146" t="s">
        <v>447</v>
      </c>
      <c r="B60" s="146" t="s">
        <v>119</v>
      </c>
      <c r="C60" s="146" t="s">
        <v>424</v>
      </c>
      <c r="D60" s="146" t="s">
        <v>495</v>
      </c>
      <c r="E60" s="146" t="s">
        <v>470</v>
      </c>
      <c r="F60" s="146" t="s">
        <v>10</v>
      </c>
      <c r="G60" s="146" t="s">
        <v>496</v>
      </c>
      <c r="H60" s="146" t="s">
        <v>497</v>
      </c>
      <c r="I60" s="146" t="s">
        <v>498</v>
      </c>
      <c r="J60" s="146" t="s">
        <v>481</v>
      </c>
      <c r="K60" s="146" t="s">
        <v>499</v>
      </c>
      <c r="L60" s="146" t="s">
        <v>500</v>
      </c>
      <c r="M60" s="146" t="s">
        <v>501</v>
      </c>
      <c r="N60" s="146" t="s">
        <v>502</v>
      </c>
      <c r="O60" s="146" t="s">
        <v>503</v>
      </c>
      <c r="P60" s="146" t="s">
        <v>504</v>
      </c>
      <c r="Q60" s="146" t="s">
        <v>455</v>
      </c>
      <c r="S60" s="147">
        <v>0.43</v>
      </c>
      <c r="T60" s="147">
        <v>57</v>
      </c>
      <c r="U60" s="147">
        <v>0.57999999999999996</v>
      </c>
      <c r="V60" s="146" t="s">
        <v>10</v>
      </c>
      <c r="W60" s="146" t="s">
        <v>462</v>
      </c>
      <c r="Y60" s="146" t="s">
        <v>391</v>
      </c>
      <c r="AA60" s="146" t="s">
        <v>391</v>
      </c>
      <c r="AC60" s="146" t="s">
        <v>391</v>
      </c>
      <c r="AD60" s="146" t="s">
        <v>391</v>
      </c>
      <c r="AF60" s="146" t="s">
        <v>391</v>
      </c>
      <c r="AG60" s="146" t="s">
        <v>391</v>
      </c>
      <c r="AH60" s="146" t="s">
        <v>391</v>
      </c>
    </row>
    <row r="61" spans="1:34">
      <c r="A61" s="146" t="s">
        <v>447</v>
      </c>
      <c r="B61" s="146" t="s">
        <v>121</v>
      </c>
      <c r="C61" s="146" t="s">
        <v>505</v>
      </c>
      <c r="D61" s="146" t="s">
        <v>506</v>
      </c>
      <c r="E61" s="146" t="s">
        <v>477</v>
      </c>
      <c r="F61" s="146" t="s">
        <v>10</v>
      </c>
      <c r="G61" s="146" t="s">
        <v>507</v>
      </c>
      <c r="H61" s="146" t="s">
        <v>508</v>
      </c>
      <c r="I61" s="146" t="s">
        <v>457</v>
      </c>
      <c r="J61" s="146" t="s">
        <v>509</v>
      </c>
      <c r="K61" s="146" t="s">
        <v>503</v>
      </c>
      <c r="L61" s="146" t="s">
        <v>492</v>
      </c>
      <c r="M61" s="146" t="s">
        <v>504</v>
      </c>
      <c r="N61" s="146" t="s">
        <v>464</v>
      </c>
      <c r="P61" s="146" t="s">
        <v>504</v>
      </c>
      <c r="Q61" s="146" t="s">
        <v>510</v>
      </c>
      <c r="S61" s="147">
        <v>0.54</v>
      </c>
      <c r="T61" s="147">
        <v>40</v>
      </c>
      <c r="U61" s="147">
        <v>0.65</v>
      </c>
      <c r="V61" s="146" t="s">
        <v>10</v>
      </c>
      <c r="W61" s="146" t="s">
        <v>462</v>
      </c>
      <c r="Y61" s="146" t="s">
        <v>391</v>
      </c>
      <c r="AA61" s="146" t="s">
        <v>391</v>
      </c>
      <c r="AC61" s="146" t="s">
        <v>391</v>
      </c>
      <c r="AD61" s="146" t="s">
        <v>391</v>
      </c>
      <c r="AF61" s="146" t="s">
        <v>391</v>
      </c>
      <c r="AG61" s="146" t="s">
        <v>391</v>
      </c>
      <c r="AH61" s="146" t="s">
        <v>391</v>
      </c>
    </row>
    <row r="62" spans="1:34">
      <c r="A62" s="146" t="s">
        <v>447</v>
      </c>
      <c r="B62" s="146" t="s">
        <v>123</v>
      </c>
      <c r="C62" s="146" t="s">
        <v>425</v>
      </c>
      <c r="D62" s="146" t="s">
        <v>511</v>
      </c>
      <c r="E62" s="146" t="s">
        <v>512</v>
      </c>
      <c r="F62" s="146" t="s">
        <v>10</v>
      </c>
      <c r="G62" s="146" t="s">
        <v>513</v>
      </c>
      <c r="H62" s="146" t="s">
        <v>514</v>
      </c>
      <c r="I62" s="146" t="s">
        <v>514</v>
      </c>
      <c r="J62" s="146" t="s">
        <v>515</v>
      </c>
      <c r="K62" s="146" t="s">
        <v>451</v>
      </c>
      <c r="L62" s="146" t="s">
        <v>451</v>
      </c>
      <c r="M62" s="146" t="s">
        <v>516</v>
      </c>
      <c r="N62" s="146" t="s">
        <v>455</v>
      </c>
      <c r="O62" s="146" t="s">
        <v>498</v>
      </c>
      <c r="P62" s="146" t="s">
        <v>517</v>
      </c>
      <c r="Q62" s="146" t="s">
        <v>518</v>
      </c>
      <c r="R62" s="146" t="s">
        <v>508</v>
      </c>
      <c r="S62" s="147">
        <v>0.35</v>
      </c>
      <c r="T62" s="147">
        <v>3992</v>
      </c>
      <c r="U62" s="147">
        <v>0.37</v>
      </c>
      <c r="V62" s="146" t="s">
        <v>10</v>
      </c>
      <c r="W62" s="146" t="s">
        <v>462</v>
      </c>
      <c r="Y62" s="146" t="s">
        <v>391</v>
      </c>
      <c r="AA62" s="146" t="s">
        <v>391</v>
      </c>
      <c r="AC62" s="146" t="s">
        <v>391</v>
      </c>
      <c r="AD62" s="146" t="s">
        <v>391</v>
      </c>
      <c r="AF62" s="146" t="s">
        <v>391</v>
      </c>
      <c r="AG62" s="146" t="s">
        <v>391</v>
      </c>
      <c r="AH62" s="146" t="s">
        <v>391</v>
      </c>
    </row>
    <row r="63" spans="1:34">
      <c r="A63" s="146" t="s">
        <v>447</v>
      </c>
      <c r="B63" s="146" t="s">
        <v>127</v>
      </c>
      <c r="C63" s="146" t="s">
        <v>426</v>
      </c>
      <c r="D63" s="146" t="s">
        <v>519</v>
      </c>
      <c r="E63" s="146" t="s">
        <v>520</v>
      </c>
      <c r="F63" s="146" t="s">
        <v>10</v>
      </c>
      <c r="G63" s="146" t="s">
        <v>521</v>
      </c>
      <c r="H63" s="146" t="s">
        <v>451</v>
      </c>
      <c r="I63" s="146" t="s">
        <v>522</v>
      </c>
      <c r="J63" s="146" t="s">
        <v>523</v>
      </c>
      <c r="K63" s="146" t="s">
        <v>522</v>
      </c>
      <c r="L63" s="146" t="s">
        <v>499</v>
      </c>
      <c r="M63" s="146" t="s">
        <v>524</v>
      </c>
      <c r="N63" s="146" t="s">
        <v>498</v>
      </c>
      <c r="O63" s="146" t="s">
        <v>458</v>
      </c>
      <c r="P63" s="146" t="s">
        <v>525</v>
      </c>
      <c r="Q63" s="146" t="s">
        <v>502</v>
      </c>
      <c r="R63" s="146" t="s">
        <v>491</v>
      </c>
      <c r="S63" s="147">
        <v>0.43</v>
      </c>
      <c r="T63" s="147">
        <v>754</v>
      </c>
      <c r="U63" s="147">
        <v>0.49</v>
      </c>
      <c r="V63" s="146" t="s">
        <v>10</v>
      </c>
      <c r="W63" s="146" t="s">
        <v>462</v>
      </c>
      <c r="Y63" s="146" t="s">
        <v>391</v>
      </c>
      <c r="AA63" s="146" t="s">
        <v>391</v>
      </c>
      <c r="AC63" s="146" t="s">
        <v>391</v>
      </c>
      <c r="AD63" s="146" t="s">
        <v>391</v>
      </c>
      <c r="AF63" s="146" t="s">
        <v>391</v>
      </c>
      <c r="AG63" s="146" t="s">
        <v>391</v>
      </c>
      <c r="AH63" s="146" t="s">
        <v>391</v>
      </c>
    </row>
    <row r="64" spans="1:34">
      <c r="A64" s="146" t="s">
        <v>447</v>
      </c>
      <c r="B64" s="146" t="s">
        <v>129</v>
      </c>
      <c r="C64" s="146" t="s">
        <v>427</v>
      </c>
      <c r="D64" s="146" t="s">
        <v>526</v>
      </c>
      <c r="E64" s="146" t="s">
        <v>527</v>
      </c>
      <c r="F64" s="146" t="s">
        <v>10</v>
      </c>
      <c r="G64" s="146" t="s">
        <v>528</v>
      </c>
      <c r="H64" s="146" t="s">
        <v>461</v>
      </c>
      <c r="I64" s="146" t="s">
        <v>470</v>
      </c>
      <c r="J64" s="146" t="s">
        <v>509</v>
      </c>
      <c r="K64" s="146" t="s">
        <v>500</v>
      </c>
      <c r="L64" s="146" t="s">
        <v>469</v>
      </c>
      <c r="M64" s="146" t="s">
        <v>504</v>
      </c>
      <c r="N64" s="146" t="s">
        <v>503</v>
      </c>
      <c r="P64" s="146" t="s">
        <v>504</v>
      </c>
      <c r="Q64" s="146" t="s">
        <v>477</v>
      </c>
      <c r="S64" s="147">
        <v>0.57999999999999996</v>
      </c>
      <c r="T64" s="147">
        <v>99</v>
      </c>
      <c r="U64" s="147">
        <v>0.74</v>
      </c>
      <c r="V64" s="146" t="s">
        <v>10</v>
      </c>
      <c r="W64" s="146" t="s">
        <v>462</v>
      </c>
      <c r="Y64" s="146" t="s">
        <v>391</v>
      </c>
      <c r="AA64" s="146" t="s">
        <v>391</v>
      </c>
      <c r="AC64" s="146" t="s">
        <v>391</v>
      </c>
      <c r="AD64" s="146" t="s">
        <v>391</v>
      </c>
      <c r="AF64" s="146" t="s">
        <v>391</v>
      </c>
      <c r="AG64" s="146" t="s">
        <v>391</v>
      </c>
      <c r="AH64" s="146" t="s">
        <v>391</v>
      </c>
    </row>
    <row r="65" spans="1:34">
      <c r="A65" s="146" t="s">
        <v>447</v>
      </c>
      <c r="B65" s="146" t="s">
        <v>131</v>
      </c>
      <c r="C65" s="146" t="s">
        <v>428</v>
      </c>
      <c r="D65" s="146" t="s">
        <v>529</v>
      </c>
      <c r="E65" s="146" t="s">
        <v>530</v>
      </c>
      <c r="F65" s="146" t="s">
        <v>10</v>
      </c>
      <c r="G65" s="146" t="s">
        <v>484</v>
      </c>
      <c r="H65" s="146" t="s">
        <v>531</v>
      </c>
      <c r="I65" s="146" t="s">
        <v>532</v>
      </c>
      <c r="J65" s="146" t="s">
        <v>533</v>
      </c>
      <c r="K65" s="146" t="s">
        <v>460</v>
      </c>
      <c r="L65" s="146" t="s">
        <v>500</v>
      </c>
      <c r="M65" s="146" t="s">
        <v>534</v>
      </c>
      <c r="N65" s="146" t="s">
        <v>488</v>
      </c>
      <c r="O65" s="146" t="s">
        <v>491</v>
      </c>
      <c r="P65" s="146" t="s">
        <v>535</v>
      </c>
      <c r="Q65" s="146" t="s">
        <v>522</v>
      </c>
      <c r="R65" s="146" t="s">
        <v>536</v>
      </c>
      <c r="S65" s="147">
        <v>0.42</v>
      </c>
      <c r="T65" s="147">
        <v>157</v>
      </c>
      <c r="U65" s="147">
        <v>0.56000000000000005</v>
      </c>
      <c r="V65" s="146" t="s">
        <v>10</v>
      </c>
      <c r="W65" s="146" t="s">
        <v>462</v>
      </c>
      <c r="Y65" s="146" t="s">
        <v>391</v>
      </c>
      <c r="AA65" s="146" t="s">
        <v>391</v>
      </c>
      <c r="AC65" s="146" t="s">
        <v>391</v>
      </c>
      <c r="AD65" s="146" t="s">
        <v>391</v>
      </c>
      <c r="AF65" s="146" t="s">
        <v>391</v>
      </c>
      <c r="AG65" s="146" t="s">
        <v>391</v>
      </c>
      <c r="AH65" s="146" t="s">
        <v>391</v>
      </c>
    </row>
    <row r="66" spans="1:34">
      <c r="A66" s="146" t="s">
        <v>447</v>
      </c>
      <c r="B66" s="146" t="s">
        <v>135</v>
      </c>
      <c r="C66" s="146" t="s">
        <v>429</v>
      </c>
      <c r="D66" s="146" t="s">
        <v>537</v>
      </c>
      <c r="E66" s="146" t="s">
        <v>491</v>
      </c>
      <c r="F66" s="146" t="s">
        <v>10</v>
      </c>
      <c r="G66" s="146" t="s">
        <v>538</v>
      </c>
      <c r="H66" s="146" t="s">
        <v>539</v>
      </c>
      <c r="I66" s="146" t="s">
        <v>540</v>
      </c>
      <c r="J66" s="146" t="s">
        <v>541</v>
      </c>
      <c r="K66" s="146" t="s">
        <v>542</v>
      </c>
      <c r="L66" s="146" t="s">
        <v>452</v>
      </c>
      <c r="M66" s="146" t="s">
        <v>543</v>
      </c>
      <c r="N66" s="146" t="s">
        <v>544</v>
      </c>
      <c r="O66" s="146" t="s">
        <v>508</v>
      </c>
      <c r="P66" s="146" t="s">
        <v>545</v>
      </c>
      <c r="Q66" s="146" t="s">
        <v>466</v>
      </c>
      <c r="R66" s="146" t="s">
        <v>500</v>
      </c>
      <c r="S66" s="147">
        <v>0.28999999999999998</v>
      </c>
      <c r="T66" s="147">
        <v>430</v>
      </c>
      <c r="U66" s="147">
        <v>0.38</v>
      </c>
      <c r="V66" s="146" t="s">
        <v>10</v>
      </c>
      <c r="W66" s="146" t="s">
        <v>462</v>
      </c>
      <c r="Y66" s="146" t="s">
        <v>391</v>
      </c>
      <c r="AA66" s="146" t="s">
        <v>391</v>
      </c>
      <c r="AC66" s="146" t="s">
        <v>391</v>
      </c>
      <c r="AD66" s="146" t="s">
        <v>391</v>
      </c>
      <c r="AF66" s="146" t="s">
        <v>391</v>
      </c>
      <c r="AG66" s="146" t="s">
        <v>391</v>
      </c>
      <c r="AH66" s="146" t="s">
        <v>391</v>
      </c>
    </row>
    <row r="67" spans="1:34">
      <c r="A67" s="146" t="s">
        <v>447</v>
      </c>
      <c r="B67" s="146" t="s">
        <v>137</v>
      </c>
      <c r="C67" s="146" t="s">
        <v>430</v>
      </c>
      <c r="D67" s="146" t="s">
        <v>546</v>
      </c>
      <c r="E67" s="146" t="s">
        <v>469</v>
      </c>
      <c r="F67" s="146" t="s">
        <v>10</v>
      </c>
      <c r="G67" s="146" t="s">
        <v>547</v>
      </c>
      <c r="H67" s="146" t="s">
        <v>548</v>
      </c>
      <c r="I67" s="146" t="s">
        <v>549</v>
      </c>
      <c r="J67" s="146" t="s">
        <v>550</v>
      </c>
      <c r="K67" s="146" t="s">
        <v>498</v>
      </c>
      <c r="L67" s="146" t="s">
        <v>551</v>
      </c>
      <c r="M67" s="146" t="s">
        <v>552</v>
      </c>
      <c r="N67" s="146" t="s">
        <v>503</v>
      </c>
      <c r="O67" s="146" t="s">
        <v>492</v>
      </c>
      <c r="P67" s="146" t="s">
        <v>506</v>
      </c>
      <c r="Q67" s="146" t="s">
        <v>461</v>
      </c>
      <c r="R67" s="146" t="s">
        <v>553</v>
      </c>
      <c r="S67" s="147">
        <v>0.5</v>
      </c>
      <c r="T67" s="147">
        <v>163</v>
      </c>
      <c r="U67" s="147">
        <v>0.59</v>
      </c>
      <c r="V67" s="146" t="s">
        <v>10</v>
      </c>
      <c r="W67" s="146" t="s">
        <v>462</v>
      </c>
      <c r="Y67" s="146" t="s">
        <v>391</v>
      </c>
      <c r="AA67" s="146" t="s">
        <v>391</v>
      </c>
      <c r="AC67" s="146" t="s">
        <v>391</v>
      </c>
      <c r="AD67" s="146" t="s">
        <v>391</v>
      </c>
      <c r="AF67" s="146" t="s">
        <v>391</v>
      </c>
      <c r="AG67" s="146" t="s">
        <v>391</v>
      </c>
      <c r="AH67" s="146" t="s">
        <v>391</v>
      </c>
    </row>
    <row r="68" spans="1:34">
      <c r="A68" s="146" t="s">
        <v>447</v>
      </c>
      <c r="B68" s="146" t="s">
        <v>139</v>
      </c>
      <c r="C68" s="146" t="s">
        <v>419</v>
      </c>
      <c r="D68" s="146" t="s">
        <v>554</v>
      </c>
      <c r="E68" s="146" t="s">
        <v>485</v>
      </c>
      <c r="F68" s="146" t="s">
        <v>10</v>
      </c>
      <c r="G68" s="146" t="s">
        <v>504</v>
      </c>
      <c r="H68" s="146" t="s">
        <v>555</v>
      </c>
      <c r="J68" s="146" t="s">
        <v>504</v>
      </c>
      <c r="K68" s="146" t="s">
        <v>551</v>
      </c>
      <c r="M68" s="146" t="s">
        <v>504</v>
      </c>
      <c r="N68" s="146" t="s">
        <v>553</v>
      </c>
      <c r="P68" s="146" t="s">
        <v>504</v>
      </c>
      <c r="Q68" s="146" t="s">
        <v>449</v>
      </c>
      <c r="S68" s="147">
        <v>0.53</v>
      </c>
      <c r="T68" s="147">
        <v>25</v>
      </c>
      <c r="U68" s="147">
        <v>0.6</v>
      </c>
      <c r="V68" s="146" t="s">
        <v>10</v>
      </c>
      <c r="W68" s="146" t="s">
        <v>462</v>
      </c>
      <c r="Y68" s="146" t="s">
        <v>391</v>
      </c>
      <c r="AA68" s="146" t="s">
        <v>391</v>
      </c>
      <c r="AC68" s="146" t="s">
        <v>391</v>
      </c>
      <c r="AD68" s="146" t="s">
        <v>391</v>
      </c>
      <c r="AF68" s="146" t="s">
        <v>391</v>
      </c>
      <c r="AG68" s="146" t="s">
        <v>391</v>
      </c>
      <c r="AH68" s="146" t="s">
        <v>391</v>
      </c>
    </row>
    <row r="69" spans="1:34">
      <c r="A69" s="146" t="s">
        <v>447</v>
      </c>
      <c r="B69" s="146" t="s">
        <v>141</v>
      </c>
      <c r="C69" s="146" t="s">
        <v>431</v>
      </c>
      <c r="D69" s="146" t="s">
        <v>484</v>
      </c>
      <c r="E69" s="146" t="s">
        <v>556</v>
      </c>
      <c r="F69" s="146" t="s">
        <v>10</v>
      </c>
      <c r="G69" s="146" t="s">
        <v>504</v>
      </c>
      <c r="H69" s="146" t="s">
        <v>454</v>
      </c>
      <c r="J69" s="146" t="s">
        <v>504</v>
      </c>
      <c r="K69" s="146" t="s">
        <v>557</v>
      </c>
      <c r="M69" s="146" t="s">
        <v>507</v>
      </c>
      <c r="N69" s="146" t="s">
        <v>532</v>
      </c>
      <c r="O69" s="146" t="s">
        <v>457</v>
      </c>
      <c r="P69" s="146" t="s">
        <v>558</v>
      </c>
      <c r="Q69" s="146" t="s">
        <v>469</v>
      </c>
      <c r="R69" s="146" t="s">
        <v>557</v>
      </c>
      <c r="S69" s="147">
        <v>0.6</v>
      </c>
      <c r="T69" s="147">
        <v>52</v>
      </c>
      <c r="U69" s="147">
        <v>0.73</v>
      </c>
      <c r="V69" s="146" t="s">
        <v>10</v>
      </c>
      <c r="W69" s="146" t="s">
        <v>462</v>
      </c>
      <c r="Y69" s="146" t="s">
        <v>391</v>
      </c>
      <c r="AA69" s="146" t="s">
        <v>391</v>
      </c>
      <c r="AC69" s="146" t="s">
        <v>391</v>
      </c>
      <c r="AD69" s="146" t="s">
        <v>391</v>
      </c>
      <c r="AF69" s="146" t="s">
        <v>391</v>
      </c>
      <c r="AG69" s="146" t="s">
        <v>391</v>
      </c>
      <c r="AH69" s="146" t="s">
        <v>391</v>
      </c>
    </row>
    <row r="70" spans="1:34">
      <c r="A70" s="146" t="s">
        <v>447</v>
      </c>
      <c r="B70" s="146" t="s">
        <v>143</v>
      </c>
      <c r="C70" s="146" t="s">
        <v>432</v>
      </c>
      <c r="D70" s="146" t="s">
        <v>559</v>
      </c>
      <c r="E70" s="146" t="s">
        <v>472</v>
      </c>
      <c r="F70" s="146" t="s">
        <v>10</v>
      </c>
      <c r="G70" s="146" t="s">
        <v>560</v>
      </c>
      <c r="H70" s="146" t="s">
        <v>540</v>
      </c>
      <c r="I70" s="146" t="s">
        <v>548</v>
      </c>
      <c r="J70" s="146" t="s">
        <v>561</v>
      </c>
      <c r="K70" s="146" t="s">
        <v>562</v>
      </c>
      <c r="L70" s="146" t="s">
        <v>549</v>
      </c>
      <c r="M70" s="146" t="s">
        <v>563</v>
      </c>
      <c r="N70" s="146" t="s">
        <v>544</v>
      </c>
      <c r="O70" s="146" t="s">
        <v>455</v>
      </c>
      <c r="P70" s="146" t="s">
        <v>564</v>
      </c>
      <c r="Q70" s="146" t="s">
        <v>531</v>
      </c>
      <c r="R70" s="146" t="s">
        <v>454</v>
      </c>
      <c r="S70" s="147">
        <v>0.3</v>
      </c>
      <c r="T70" s="147">
        <v>240</v>
      </c>
      <c r="U70" s="147">
        <v>0.36</v>
      </c>
      <c r="V70" s="146" t="s">
        <v>10</v>
      </c>
      <c r="W70" s="146" t="s">
        <v>462</v>
      </c>
      <c r="Y70" s="146" t="s">
        <v>391</v>
      </c>
      <c r="AA70" s="146" t="s">
        <v>391</v>
      </c>
      <c r="AC70" s="146" t="s">
        <v>391</v>
      </c>
      <c r="AD70" s="146" t="s">
        <v>391</v>
      </c>
      <c r="AF70" s="146" t="s">
        <v>391</v>
      </c>
      <c r="AG70" s="146" t="s">
        <v>391</v>
      </c>
      <c r="AH70" s="146" t="s">
        <v>391</v>
      </c>
    </row>
    <row r="71" spans="1:34">
      <c r="A71" s="146" t="s">
        <v>447</v>
      </c>
      <c r="B71" s="146" t="s">
        <v>145</v>
      </c>
      <c r="C71" s="146" t="s">
        <v>433</v>
      </c>
      <c r="D71" s="146" t="s">
        <v>565</v>
      </c>
      <c r="E71" s="146" t="s">
        <v>494</v>
      </c>
      <c r="F71" s="146" t="s">
        <v>10</v>
      </c>
      <c r="G71" s="146" t="s">
        <v>566</v>
      </c>
      <c r="H71" s="146" t="s">
        <v>567</v>
      </c>
      <c r="I71" s="146" t="s">
        <v>522</v>
      </c>
      <c r="J71" s="146" t="s">
        <v>568</v>
      </c>
      <c r="K71" s="146" t="s">
        <v>532</v>
      </c>
      <c r="L71" s="146" t="s">
        <v>461</v>
      </c>
      <c r="M71" s="146" t="s">
        <v>569</v>
      </c>
      <c r="N71" s="146" t="s">
        <v>458</v>
      </c>
      <c r="O71" s="146" t="s">
        <v>455</v>
      </c>
      <c r="P71" s="146" t="s">
        <v>570</v>
      </c>
      <c r="Q71" s="146" t="s">
        <v>466</v>
      </c>
      <c r="R71" s="146" t="s">
        <v>571</v>
      </c>
      <c r="S71" s="147">
        <v>0.44</v>
      </c>
      <c r="T71" s="147">
        <v>270</v>
      </c>
      <c r="U71" s="147">
        <v>0.49</v>
      </c>
      <c r="V71" s="146" t="s">
        <v>10</v>
      </c>
      <c r="W71" s="146" t="s">
        <v>462</v>
      </c>
      <c r="Y71" s="146" t="s">
        <v>391</v>
      </c>
      <c r="AA71" s="146" t="s">
        <v>391</v>
      </c>
      <c r="AC71" s="146" t="s">
        <v>391</v>
      </c>
      <c r="AD71" s="146" t="s">
        <v>391</v>
      </c>
      <c r="AF71" s="146" t="s">
        <v>391</v>
      </c>
      <c r="AG71" s="146" t="s">
        <v>391</v>
      </c>
      <c r="AH71" s="146" t="s">
        <v>391</v>
      </c>
    </row>
    <row r="72" spans="1:34">
      <c r="A72" s="146" t="s">
        <v>447</v>
      </c>
      <c r="B72" s="146" t="s">
        <v>147</v>
      </c>
      <c r="C72" s="146" t="s">
        <v>434</v>
      </c>
      <c r="D72" s="146" t="s">
        <v>572</v>
      </c>
      <c r="E72" s="146" t="s">
        <v>551</v>
      </c>
      <c r="F72" s="146" t="s">
        <v>10</v>
      </c>
      <c r="G72" s="146" t="s">
        <v>552</v>
      </c>
      <c r="H72" s="146" t="s">
        <v>452</v>
      </c>
      <c r="I72" s="146" t="s">
        <v>452</v>
      </c>
      <c r="J72" s="146" t="s">
        <v>573</v>
      </c>
      <c r="K72" s="146" t="s">
        <v>460</v>
      </c>
      <c r="L72" s="146" t="s">
        <v>536</v>
      </c>
      <c r="M72" s="146" t="s">
        <v>574</v>
      </c>
      <c r="N72" s="146" t="s">
        <v>494</v>
      </c>
      <c r="O72" s="146" t="s">
        <v>482</v>
      </c>
      <c r="P72" s="146" t="s">
        <v>575</v>
      </c>
      <c r="Q72" s="146" t="s">
        <v>492</v>
      </c>
      <c r="R72" s="146" t="s">
        <v>469</v>
      </c>
      <c r="S72" s="147">
        <v>0.61</v>
      </c>
      <c r="T72" s="147">
        <v>617</v>
      </c>
      <c r="U72" s="147">
        <v>0.65</v>
      </c>
      <c r="V72" s="146" t="s">
        <v>10</v>
      </c>
      <c r="W72" s="146" t="s">
        <v>462</v>
      </c>
      <c r="Y72" s="146" t="s">
        <v>391</v>
      </c>
      <c r="AA72" s="146" t="s">
        <v>391</v>
      </c>
      <c r="AC72" s="146" t="s">
        <v>391</v>
      </c>
      <c r="AD72" s="146" t="s">
        <v>391</v>
      </c>
      <c r="AF72" s="146" t="s">
        <v>391</v>
      </c>
      <c r="AG72" s="146" t="s">
        <v>391</v>
      </c>
      <c r="AH72" s="146" t="s">
        <v>391</v>
      </c>
    </row>
    <row r="73" spans="1:34">
      <c r="A73" s="146" t="s">
        <v>447</v>
      </c>
      <c r="B73" s="146" t="s">
        <v>149</v>
      </c>
      <c r="C73" s="146" t="s">
        <v>435</v>
      </c>
      <c r="D73" s="146" t="s">
        <v>576</v>
      </c>
      <c r="E73" s="146" t="s">
        <v>577</v>
      </c>
      <c r="F73" s="146" t="s">
        <v>10</v>
      </c>
      <c r="G73" s="146" t="s">
        <v>578</v>
      </c>
      <c r="H73" s="146" t="s">
        <v>542</v>
      </c>
      <c r="I73" s="146" t="s">
        <v>549</v>
      </c>
      <c r="J73" s="146" t="s">
        <v>579</v>
      </c>
      <c r="K73" s="146" t="s">
        <v>466</v>
      </c>
      <c r="L73" s="146" t="s">
        <v>457</v>
      </c>
      <c r="M73" s="146" t="s">
        <v>580</v>
      </c>
      <c r="N73" s="146" t="s">
        <v>512</v>
      </c>
      <c r="O73" s="146" t="s">
        <v>464</v>
      </c>
      <c r="P73" s="146" t="s">
        <v>581</v>
      </c>
      <c r="Q73" s="146" t="s">
        <v>492</v>
      </c>
      <c r="R73" s="146" t="s">
        <v>530</v>
      </c>
      <c r="S73" s="147">
        <v>0.52</v>
      </c>
      <c r="T73" s="147">
        <v>528</v>
      </c>
      <c r="U73" s="147">
        <v>0.66</v>
      </c>
      <c r="V73" s="146" t="s">
        <v>10</v>
      </c>
      <c r="W73" s="146" t="s">
        <v>462</v>
      </c>
      <c r="Y73" s="146" t="s">
        <v>391</v>
      </c>
      <c r="AA73" s="146" t="s">
        <v>391</v>
      </c>
      <c r="AC73" s="146" t="s">
        <v>391</v>
      </c>
      <c r="AD73" s="146" t="s">
        <v>391</v>
      </c>
      <c r="AF73" s="146" t="s">
        <v>391</v>
      </c>
      <c r="AG73" s="146" t="s">
        <v>391</v>
      </c>
      <c r="AH73" s="146" t="s">
        <v>391</v>
      </c>
    </row>
    <row r="74" spans="1:34">
      <c r="A74" s="146" t="s">
        <v>447</v>
      </c>
      <c r="B74" s="146" t="s">
        <v>152</v>
      </c>
      <c r="C74" s="146" t="s">
        <v>436</v>
      </c>
      <c r="D74" s="146" t="s">
        <v>582</v>
      </c>
      <c r="E74" s="146" t="s">
        <v>472</v>
      </c>
      <c r="F74" s="146" t="s">
        <v>10</v>
      </c>
      <c r="G74" s="146" t="s">
        <v>552</v>
      </c>
      <c r="H74" s="146" t="s">
        <v>583</v>
      </c>
      <c r="I74" s="146" t="s">
        <v>584</v>
      </c>
      <c r="J74" s="146" t="s">
        <v>547</v>
      </c>
      <c r="K74" s="146" t="s">
        <v>454</v>
      </c>
      <c r="L74" s="146" t="s">
        <v>518</v>
      </c>
      <c r="M74" s="146" t="s">
        <v>585</v>
      </c>
      <c r="N74" s="146" t="s">
        <v>532</v>
      </c>
      <c r="O74" s="146" t="s">
        <v>531</v>
      </c>
      <c r="P74" s="146" t="s">
        <v>586</v>
      </c>
      <c r="Q74" s="146" t="s">
        <v>500</v>
      </c>
      <c r="R74" s="146" t="s">
        <v>494</v>
      </c>
      <c r="S74" s="147">
        <v>0.51</v>
      </c>
      <c r="T74" s="147">
        <v>246</v>
      </c>
      <c r="U74" s="147">
        <v>0.49</v>
      </c>
      <c r="V74" s="146" t="s">
        <v>11</v>
      </c>
      <c r="W74" s="146" t="s">
        <v>462</v>
      </c>
      <c r="Y74" s="146" t="s">
        <v>391</v>
      </c>
      <c r="AA74" s="146" t="s">
        <v>391</v>
      </c>
      <c r="AC74" s="146" t="s">
        <v>391</v>
      </c>
      <c r="AD74" s="146" t="s">
        <v>391</v>
      </c>
      <c r="AF74" s="146" t="s">
        <v>391</v>
      </c>
      <c r="AG74" s="146" t="s">
        <v>391</v>
      </c>
      <c r="AH74" s="146" t="s">
        <v>391</v>
      </c>
    </row>
    <row r="75" spans="1:34">
      <c r="A75" s="146" t="s">
        <v>447</v>
      </c>
      <c r="B75" s="146" t="s">
        <v>154</v>
      </c>
      <c r="C75" s="146" t="s">
        <v>437</v>
      </c>
      <c r="D75" s="146" t="s">
        <v>587</v>
      </c>
      <c r="E75" s="146" t="s">
        <v>457</v>
      </c>
      <c r="F75" s="146" t="s">
        <v>11</v>
      </c>
      <c r="G75" s="146" t="s">
        <v>588</v>
      </c>
      <c r="H75" s="146" t="s">
        <v>555</v>
      </c>
      <c r="I75" s="146" t="s">
        <v>539</v>
      </c>
      <c r="J75" s="146" t="s">
        <v>589</v>
      </c>
      <c r="K75" s="146" t="s">
        <v>531</v>
      </c>
      <c r="L75" s="146" t="s">
        <v>590</v>
      </c>
      <c r="M75" s="146" t="s">
        <v>591</v>
      </c>
      <c r="N75" s="146" t="s">
        <v>549</v>
      </c>
      <c r="O75" s="146" t="s">
        <v>531</v>
      </c>
      <c r="P75" s="146" t="s">
        <v>592</v>
      </c>
      <c r="Q75" s="146" t="s">
        <v>544</v>
      </c>
      <c r="R75" s="146" t="s">
        <v>452</v>
      </c>
      <c r="S75" s="147">
        <v>0.36</v>
      </c>
      <c r="T75" s="147">
        <v>784</v>
      </c>
      <c r="U75" s="147">
        <v>0.28999999999999998</v>
      </c>
      <c r="V75" s="146" t="s">
        <v>11</v>
      </c>
      <c r="W75" s="146" t="s">
        <v>462</v>
      </c>
      <c r="Y75" s="146" t="s">
        <v>391</v>
      </c>
      <c r="AA75" s="146" t="s">
        <v>391</v>
      </c>
      <c r="AC75" s="146" t="s">
        <v>391</v>
      </c>
      <c r="AD75" s="146" t="s">
        <v>391</v>
      </c>
      <c r="AF75" s="146" t="s">
        <v>391</v>
      </c>
      <c r="AG75" s="146" t="s">
        <v>391</v>
      </c>
      <c r="AH75" s="146" t="s">
        <v>391</v>
      </c>
    </row>
    <row r="76" spans="1:34">
      <c r="A76" s="146" t="s">
        <v>447</v>
      </c>
      <c r="B76" s="146" t="s">
        <v>156</v>
      </c>
      <c r="C76" s="146" t="s">
        <v>438</v>
      </c>
      <c r="D76" s="146" t="s">
        <v>533</v>
      </c>
      <c r="E76" s="146" t="s">
        <v>520</v>
      </c>
      <c r="F76" s="146" t="s">
        <v>10</v>
      </c>
      <c r="G76" s="146" t="s">
        <v>593</v>
      </c>
      <c r="H76" s="146" t="s">
        <v>590</v>
      </c>
      <c r="I76" s="146" t="s">
        <v>522</v>
      </c>
      <c r="J76" s="146" t="s">
        <v>504</v>
      </c>
      <c r="K76" s="146" t="s">
        <v>522</v>
      </c>
      <c r="M76" s="146" t="s">
        <v>504</v>
      </c>
      <c r="N76" s="146" t="s">
        <v>502</v>
      </c>
      <c r="P76" s="146" t="s">
        <v>504</v>
      </c>
      <c r="Q76" s="146" t="s">
        <v>500</v>
      </c>
      <c r="S76" s="147">
        <v>0.43</v>
      </c>
      <c r="T76" s="147">
        <v>35</v>
      </c>
      <c r="U76" s="147">
        <v>0.51</v>
      </c>
      <c r="V76" s="146" t="s">
        <v>10</v>
      </c>
      <c r="W76" s="146" t="s">
        <v>462</v>
      </c>
      <c r="Y76" s="146" t="s">
        <v>391</v>
      </c>
      <c r="AA76" s="146" t="s">
        <v>391</v>
      </c>
      <c r="AC76" s="146" t="s">
        <v>391</v>
      </c>
      <c r="AD76" s="146" t="s">
        <v>391</v>
      </c>
      <c r="AF76" s="146" t="s">
        <v>391</v>
      </c>
      <c r="AG76" s="146" t="s">
        <v>391</v>
      </c>
      <c r="AH76" s="146" t="s">
        <v>391</v>
      </c>
    </row>
    <row r="77" spans="1:34">
      <c r="A77" s="146" t="s">
        <v>447</v>
      </c>
      <c r="B77" s="146" t="s">
        <v>192</v>
      </c>
      <c r="C77" s="146" t="s">
        <v>406</v>
      </c>
      <c r="D77" s="146" t="s">
        <v>468</v>
      </c>
      <c r="E77" s="146" t="s">
        <v>477</v>
      </c>
      <c r="F77" s="146" t="s">
        <v>10</v>
      </c>
      <c r="G77" s="146" t="s">
        <v>594</v>
      </c>
      <c r="H77" s="146" t="s">
        <v>454</v>
      </c>
      <c r="I77" s="146" t="s">
        <v>457</v>
      </c>
      <c r="J77" s="146" t="s">
        <v>509</v>
      </c>
      <c r="K77" s="146" t="s">
        <v>461</v>
      </c>
      <c r="L77" s="146" t="s">
        <v>458</v>
      </c>
      <c r="M77" s="146" t="s">
        <v>595</v>
      </c>
      <c r="N77" s="146" t="s">
        <v>494</v>
      </c>
      <c r="O77" s="146" t="s">
        <v>483</v>
      </c>
      <c r="P77" s="146" t="s">
        <v>490</v>
      </c>
      <c r="Q77" s="146" t="s">
        <v>492</v>
      </c>
      <c r="R77" s="146" t="s">
        <v>520</v>
      </c>
      <c r="S77" s="147">
        <v>0.56000000000000005</v>
      </c>
      <c r="T77" s="147">
        <v>87</v>
      </c>
      <c r="U77" s="147">
        <v>0.6</v>
      </c>
      <c r="V77" s="146" t="s">
        <v>10</v>
      </c>
      <c r="W77" s="146" t="s">
        <v>462</v>
      </c>
      <c r="Y77" s="146" t="s">
        <v>391</v>
      </c>
      <c r="AA77" s="146" t="s">
        <v>391</v>
      </c>
      <c r="AC77" s="146" t="s">
        <v>391</v>
      </c>
      <c r="AD77" s="146" t="s">
        <v>391</v>
      </c>
      <c r="AF77" s="146" t="s">
        <v>391</v>
      </c>
      <c r="AG77" s="146" t="s">
        <v>391</v>
      </c>
      <c r="AH77" s="146" t="s">
        <v>391</v>
      </c>
    </row>
    <row r="78" spans="1:34">
      <c r="A78" s="146" t="s">
        <v>447</v>
      </c>
      <c r="B78" s="146" t="s">
        <v>194</v>
      </c>
      <c r="C78" s="146" t="s">
        <v>407</v>
      </c>
      <c r="D78" s="146" t="s">
        <v>596</v>
      </c>
      <c r="E78" s="146" t="s">
        <v>472</v>
      </c>
      <c r="F78" s="146" t="s">
        <v>10</v>
      </c>
      <c r="G78" s="146" t="s">
        <v>597</v>
      </c>
      <c r="H78" s="146" t="s">
        <v>583</v>
      </c>
      <c r="I78" s="146" t="s">
        <v>542</v>
      </c>
      <c r="J78" s="146" t="s">
        <v>561</v>
      </c>
      <c r="K78" s="146" t="s">
        <v>531</v>
      </c>
      <c r="L78" s="146" t="s">
        <v>451</v>
      </c>
      <c r="M78" s="146" t="s">
        <v>533</v>
      </c>
      <c r="N78" s="146" t="s">
        <v>454</v>
      </c>
      <c r="O78" s="146" t="s">
        <v>512</v>
      </c>
      <c r="P78" s="146" t="s">
        <v>598</v>
      </c>
      <c r="Q78" s="146" t="s">
        <v>457</v>
      </c>
      <c r="R78" s="146" t="s">
        <v>491</v>
      </c>
      <c r="S78" s="147">
        <v>0.38</v>
      </c>
      <c r="T78" s="147">
        <v>261</v>
      </c>
      <c r="U78" s="147">
        <v>0.44</v>
      </c>
      <c r="V78" s="146" t="s">
        <v>10</v>
      </c>
      <c r="W78" s="146" t="s">
        <v>462</v>
      </c>
      <c r="Y78" s="146" t="s">
        <v>391</v>
      </c>
      <c r="AA78" s="146" t="s">
        <v>391</v>
      </c>
      <c r="AC78" s="146" t="s">
        <v>391</v>
      </c>
      <c r="AD78" s="146" t="s">
        <v>391</v>
      </c>
      <c r="AF78" s="146" t="s">
        <v>391</v>
      </c>
      <c r="AG78" s="146" t="s">
        <v>391</v>
      </c>
      <c r="AH78" s="146" t="s">
        <v>391</v>
      </c>
    </row>
    <row r="79" spans="1:34">
      <c r="A79" s="146" t="s">
        <v>447</v>
      </c>
      <c r="B79" s="146" t="s">
        <v>196</v>
      </c>
      <c r="C79" s="146" t="s">
        <v>408</v>
      </c>
      <c r="D79" s="146" t="s">
        <v>599</v>
      </c>
      <c r="E79" s="146" t="s">
        <v>512</v>
      </c>
      <c r="F79" s="146" t="s">
        <v>10</v>
      </c>
      <c r="G79" s="146" t="s">
        <v>600</v>
      </c>
      <c r="H79" s="146" t="s">
        <v>540</v>
      </c>
      <c r="I79" s="146" t="s">
        <v>601</v>
      </c>
      <c r="J79" s="146" t="s">
        <v>594</v>
      </c>
      <c r="K79" s="146" t="s">
        <v>497</v>
      </c>
      <c r="L79" s="146" t="s">
        <v>522</v>
      </c>
      <c r="M79" s="146" t="s">
        <v>552</v>
      </c>
      <c r="N79" s="146" t="s">
        <v>452</v>
      </c>
      <c r="O79" s="146" t="s">
        <v>602</v>
      </c>
      <c r="P79" s="146" t="s">
        <v>603</v>
      </c>
      <c r="Q79" s="146" t="s">
        <v>455</v>
      </c>
      <c r="R79" s="146" t="s">
        <v>458</v>
      </c>
      <c r="S79" s="147">
        <v>0.34</v>
      </c>
      <c r="T79" s="147">
        <v>169</v>
      </c>
      <c r="U79" s="147">
        <v>0.37</v>
      </c>
      <c r="V79" s="146" t="s">
        <v>10</v>
      </c>
      <c r="W79" s="146" t="s">
        <v>462</v>
      </c>
      <c r="Y79" s="146" t="s">
        <v>391</v>
      </c>
      <c r="AA79" s="146" t="s">
        <v>391</v>
      </c>
      <c r="AC79" s="146" t="s">
        <v>391</v>
      </c>
      <c r="AD79" s="146" t="s">
        <v>391</v>
      </c>
      <c r="AF79" s="146" t="s">
        <v>391</v>
      </c>
      <c r="AG79" s="146" t="s">
        <v>391</v>
      </c>
      <c r="AH79" s="146" t="s">
        <v>391</v>
      </c>
    </row>
    <row r="80" spans="1:34">
      <c r="A80" s="146" t="s">
        <v>447</v>
      </c>
      <c r="B80" s="146" t="s">
        <v>200</v>
      </c>
      <c r="C80" s="146" t="s">
        <v>411</v>
      </c>
      <c r="D80" s="146" t="s">
        <v>604</v>
      </c>
      <c r="E80" s="146" t="s">
        <v>482</v>
      </c>
      <c r="F80" s="146" t="s">
        <v>10</v>
      </c>
      <c r="G80" s="146" t="s">
        <v>560</v>
      </c>
      <c r="H80" s="146" t="s">
        <v>605</v>
      </c>
      <c r="I80" s="146" t="s">
        <v>548</v>
      </c>
      <c r="J80" s="146" t="s">
        <v>392</v>
      </c>
      <c r="K80" s="146" t="s">
        <v>488</v>
      </c>
      <c r="L80" s="146" t="s">
        <v>488</v>
      </c>
      <c r="M80" s="146" t="s">
        <v>606</v>
      </c>
      <c r="N80" s="146" t="s">
        <v>536</v>
      </c>
      <c r="O80" s="146" t="s">
        <v>500</v>
      </c>
      <c r="P80" s="146" t="s">
        <v>607</v>
      </c>
      <c r="Q80" s="146" t="s">
        <v>503</v>
      </c>
      <c r="R80" s="146" t="s">
        <v>482</v>
      </c>
      <c r="S80" s="147">
        <v>0.49</v>
      </c>
      <c r="T80" s="147">
        <v>388</v>
      </c>
      <c r="U80" s="147">
        <v>0.54</v>
      </c>
      <c r="V80" s="146" t="s">
        <v>10</v>
      </c>
      <c r="W80" s="146" t="s">
        <v>462</v>
      </c>
      <c r="Y80" s="146" t="s">
        <v>391</v>
      </c>
      <c r="AA80" s="146" t="s">
        <v>391</v>
      </c>
      <c r="AC80" s="146" t="s">
        <v>391</v>
      </c>
      <c r="AD80" s="146" t="s">
        <v>391</v>
      </c>
      <c r="AF80" s="146" t="s">
        <v>391</v>
      </c>
      <c r="AG80" s="146" t="s">
        <v>391</v>
      </c>
      <c r="AH80" s="146" t="s">
        <v>391</v>
      </c>
    </row>
    <row r="81" spans="1:34">
      <c r="A81" s="146" t="s">
        <v>447</v>
      </c>
      <c r="B81" s="146" t="s">
        <v>202</v>
      </c>
      <c r="C81" s="146" t="s">
        <v>412</v>
      </c>
      <c r="D81" s="146" t="s">
        <v>603</v>
      </c>
      <c r="E81" s="146" t="s">
        <v>608</v>
      </c>
      <c r="F81" s="146" t="s">
        <v>11</v>
      </c>
      <c r="G81" s="146" t="s">
        <v>593</v>
      </c>
      <c r="H81" s="146" t="s">
        <v>497</v>
      </c>
      <c r="I81" s="146" t="s">
        <v>567</v>
      </c>
      <c r="J81" s="146" t="s">
        <v>504</v>
      </c>
      <c r="K81" s="146" t="s">
        <v>451</v>
      </c>
      <c r="M81" s="146" t="s">
        <v>504</v>
      </c>
      <c r="N81" s="146" t="s">
        <v>605</v>
      </c>
      <c r="P81" s="146" t="s">
        <v>509</v>
      </c>
      <c r="Q81" s="146" t="s">
        <v>609</v>
      </c>
      <c r="R81" s="146" t="s">
        <v>610</v>
      </c>
      <c r="S81" s="147">
        <v>0.26</v>
      </c>
      <c r="T81" s="147">
        <v>44</v>
      </c>
      <c r="U81" s="147">
        <v>0.16</v>
      </c>
      <c r="V81" s="146" t="s">
        <v>11</v>
      </c>
      <c r="W81" s="146" t="s">
        <v>462</v>
      </c>
      <c r="Y81" s="146" t="s">
        <v>391</v>
      </c>
      <c r="AA81" s="146" t="s">
        <v>391</v>
      </c>
      <c r="AC81" s="146" t="s">
        <v>391</v>
      </c>
      <c r="AD81" s="146" t="s">
        <v>391</v>
      </c>
      <c r="AF81" s="146" t="s">
        <v>391</v>
      </c>
      <c r="AG81" s="146" t="s">
        <v>391</v>
      </c>
      <c r="AH81" s="146" t="s">
        <v>391</v>
      </c>
    </row>
    <row r="82" spans="1:34">
      <c r="A82" s="146" t="s">
        <v>447</v>
      </c>
      <c r="B82" s="146" t="s">
        <v>204</v>
      </c>
      <c r="C82" s="146" t="s">
        <v>413</v>
      </c>
      <c r="D82" s="146" t="s">
        <v>611</v>
      </c>
      <c r="E82" s="146" t="s">
        <v>510</v>
      </c>
      <c r="F82" s="146" t="s">
        <v>11</v>
      </c>
      <c r="G82" s="146" t="s">
        <v>612</v>
      </c>
      <c r="H82" s="146" t="s">
        <v>555</v>
      </c>
      <c r="I82" s="146" t="s">
        <v>601</v>
      </c>
      <c r="J82" s="146" t="s">
        <v>613</v>
      </c>
      <c r="K82" s="146" t="s">
        <v>497</v>
      </c>
      <c r="L82" s="146" t="s">
        <v>562</v>
      </c>
      <c r="M82" s="146" t="s">
        <v>614</v>
      </c>
      <c r="N82" s="146" t="s">
        <v>499</v>
      </c>
      <c r="O82" s="146" t="s">
        <v>454</v>
      </c>
      <c r="P82" s="146" t="s">
        <v>615</v>
      </c>
      <c r="Q82" s="146" t="s">
        <v>488</v>
      </c>
      <c r="R82" s="146" t="s">
        <v>466</v>
      </c>
      <c r="S82" s="147">
        <v>0.43</v>
      </c>
      <c r="T82" s="147">
        <v>1776</v>
      </c>
      <c r="U82" s="147">
        <v>0.4</v>
      </c>
      <c r="V82" s="146" t="s">
        <v>11</v>
      </c>
      <c r="W82" s="146" t="s">
        <v>462</v>
      </c>
      <c r="Y82" s="146" t="s">
        <v>391</v>
      </c>
      <c r="AA82" s="146" t="s">
        <v>391</v>
      </c>
      <c r="AC82" s="146" t="s">
        <v>391</v>
      </c>
      <c r="AD82" s="146" t="s">
        <v>391</v>
      </c>
      <c r="AF82" s="146" t="s">
        <v>391</v>
      </c>
      <c r="AG82" s="146" t="s">
        <v>391</v>
      </c>
      <c r="AH82" s="146" t="s">
        <v>391</v>
      </c>
    </row>
    <row r="83" spans="1:34">
      <c r="A83" s="146" t="s">
        <v>447</v>
      </c>
      <c r="B83" s="146" t="s">
        <v>208</v>
      </c>
      <c r="C83" s="146" t="s">
        <v>414</v>
      </c>
      <c r="D83" s="146" t="s">
        <v>616</v>
      </c>
      <c r="E83" s="146" t="s">
        <v>500</v>
      </c>
      <c r="F83" s="146" t="s">
        <v>10</v>
      </c>
      <c r="G83" s="146" t="s">
        <v>593</v>
      </c>
      <c r="H83" s="146" t="s">
        <v>540</v>
      </c>
      <c r="I83" s="146" t="s">
        <v>522</v>
      </c>
      <c r="J83" s="146" t="s">
        <v>593</v>
      </c>
      <c r="K83" s="146" t="s">
        <v>454</v>
      </c>
      <c r="L83" s="146" t="s">
        <v>571</v>
      </c>
      <c r="M83" s="146" t="s">
        <v>504</v>
      </c>
      <c r="N83" s="146" t="s">
        <v>457</v>
      </c>
      <c r="P83" s="146" t="s">
        <v>504</v>
      </c>
      <c r="Q83" s="146" t="s">
        <v>500</v>
      </c>
      <c r="S83" s="147">
        <v>0.4</v>
      </c>
      <c r="T83" s="147">
        <v>38</v>
      </c>
      <c r="U83" s="147">
        <v>0.5</v>
      </c>
      <c r="V83" s="146" t="s">
        <v>10</v>
      </c>
      <c r="W83" s="146" t="s">
        <v>462</v>
      </c>
      <c r="Y83" s="146" t="s">
        <v>391</v>
      </c>
      <c r="AA83" s="146" t="s">
        <v>391</v>
      </c>
      <c r="AC83" s="146" t="s">
        <v>391</v>
      </c>
      <c r="AD83" s="146" t="s">
        <v>391</v>
      </c>
      <c r="AF83" s="146" t="s">
        <v>391</v>
      </c>
      <c r="AG83" s="146" t="s">
        <v>391</v>
      </c>
      <c r="AH83" s="146" t="s">
        <v>391</v>
      </c>
    </row>
    <row r="84" spans="1:34">
      <c r="A84" s="146" t="s">
        <v>447</v>
      </c>
      <c r="B84" s="146" t="s">
        <v>210</v>
      </c>
      <c r="C84" s="146" t="s">
        <v>415</v>
      </c>
      <c r="D84" s="146" t="s">
        <v>617</v>
      </c>
      <c r="E84" s="146" t="s">
        <v>483</v>
      </c>
      <c r="F84" s="146" t="s">
        <v>10</v>
      </c>
      <c r="G84" s="146" t="s">
        <v>462</v>
      </c>
      <c r="H84" s="146" t="s">
        <v>514</v>
      </c>
      <c r="I84" s="146" t="s">
        <v>618</v>
      </c>
      <c r="J84" s="146" t="s">
        <v>550</v>
      </c>
      <c r="K84" s="146" t="s">
        <v>571</v>
      </c>
      <c r="L84" s="146" t="s">
        <v>449</v>
      </c>
      <c r="M84" s="146" t="s">
        <v>600</v>
      </c>
      <c r="N84" s="146" t="s">
        <v>492</v>
      </c>
      <c r="O84" s="146" t="s">
        <v>520</v>
      </c>
      <c r="P84" s="146" t="s">
        <v>506</v>
      </c>
      <c r="Q84" s="146" t="s">
        <v>472</v>
      </c>
      <c r="R84" s="146" t="s">
        <v>475</v>
      </c>
      <c r="S84" s="147">
        <v>0.5</v>
      </c>
      <c r="T84" s="147">
        <v>196</v>
      </c>
      <c r="U84" s="147">
        <v>0.6</v>
      </c>
      <c r="V84" s="146" t="s">
        <v>10</v>
      </c>
      <c r="W84" s="146" t="s">
        <v>462</v>
      </c>
      <c r="Y84" s="146" t="s">
        <v>391</v>
      </c>
      <c r="AA84" s="146" t="s">
        <v>391</v>
      </c>
      <c r="AC84" s="146" t="s">
        <v>391</v>
      </c>
      <c r="AD84" s="146" t="s">
        <v>391</v>
      </c>
      <c r="AF84" s="146" t="s">
        <v>391</v>
      </c>
      <c r="AG84" s="146" t="s">
        <v>391</v>
      </c>
      <c r="AH84" s="146" t="s">
        <v>391</v>
      </c>
    </row>
    <row r="85" spans="1:34">
      <c r="A85" s="146" t="s">
        <v>447</v>
      </c>
      <c r="B85" s="146" t="s">
        <v>212</v>
      </c>
      <c r="C85" s="146" t="s">
        <v>416</v>
      </c>
      <c r="D85" s="146" t="s">
        <v>619</v>
      </c>
      <c r="E85" s="146" t="s">
        <v>480</v>
      </c>
      <c r="F85" s="146" t="s">
        <v>10</v>
      </c>
      <c r="G85" s="146" t="s">
        <v>496</v>
      </c>
      <c r="H85" s="146" t="s">
        <v>602</v>
      </c>
      <c r="I85" s="146" t="s">
        <v>449</v>
      </c>
      <c r="J85" s="146" t="s">
        <v>534</v>
      </c>
      <c r="K85" s="146" t="s">
        <v>460</v>
      </c>
      <c r="L85" s="146" t="s">
        <v>469</v>
      </c>
      <c r="M85" s="146" t="s">
        <v>509</v>
      </c>
      <c r="N85" s="146" t="s">
        <v>536</v>
      </c>
      <c r="O85" s="146" t="s">
        <v>470</v>
      </c>
      <c r="P85" s="146" t="s">
        <v>554</v>
      </c>
      <c r="Q85" s="146" t="s">
        <v>472</v>
      </c>
      <c r="R85" s="146" t="s">
        <v>479</v>
      </c>
      <c r="S85" s="147">
        <v>0.55000000000000004</v>
      </c>
      <c r="T85" s="147">
        <v>110</v>
      </c>
      <c r="U85" s="147">
        <v>0.71</v>
      </c>
      <c r="V85" s="146" t="s">
        <v>10</v>
      </c>
      <c r="W85" s="146" t="s">
        <v>462</v>
      </c>
      <c r="Y85" s="146" t="s">
        <v>391</v>
      </c>
      <c r="AA85" s="146" t="s">
        <v>391</v>
      </c>
      <c r="AC85" s="146" t="s">
        <v>391</v>
      </c>
      <c r="AD85" s="146" t="s">
        <v>391</v>
      </c>
      <c r="AF85" s="146" t="s">
        <v>391</v>
      </c>
      <c r="AG85" s="146" t="s">
        <v>391</v>
      </c>
      <c r="AH85" s="146" t="s">
        <v>391</v>
      </c>
    </row>
    <row r="86" spans="1:34">
      <c r="A86" s="146" t="s">
        <v>447</v>
      </c>
      <c r="B86" s="146" t="s">
        <v>214</v>
      </c>
      <c r="C86" s="146" t="s">
        <v>417</v>
      </c>
      <c r="D86" s="146" t="s">
        <v>620</v>
      </c>
      <c r="E86" s="146" t="s">
        <v>477</v>
      </c>
      <c r="F86" s="146" t="s">
        <v>10</v>
      </c>
      <c r="G86" s="146" t="s">
        <v>509</v>
      </c>
      <c r="H86" s="146" t="s">
        <v>455</v>
      </c>
      <c r="I86" s="146" t="s">
        <v>488</v>
      </c>
      <c r="J86" s="146" t="s">
        <v>621</v>
      </c>
      <c r="K86" s="146" t="s">
        <v>449</v>
      </c>
      <c r="L86" s="146" t="s">
        <v>482</v>
      </c>
      <c r="M86" s="146" t="s">
        <v>552</v>
      </c>
      <c r="N86" s="146" t="s">
        <v>512</v>
      </c>
      <c r="O86" s="146" t="s">
        <v>492</v>
      </c>
      <c r="P86" s="146" t="s">
        <v>622</v>
      </c>
      <c r="Q86" s="146" t="s">
        <v>623</v>
      </c>
      <c r="R86" s="146" t="s">
        <v>530</v>
      </c>
      <c r="S86" s="147">
        <v>0.61</v>
      </c>
      <c r="T86" s="147">
        <v>119</v>
      </c>
      <c r="U86" s="147">
        <v>0.66</v>
      </c>
      <c r="V86" s="146" t="s">
        <v>10</v>
      </c>
      <c r="W86" s="146" t="s">
        <v>462</v>
      </c>
      <c r="Y86" s="146" t="s">
        <v>391</v>
      </c>
      <c r="AA86" s="146" t="s">
        <v>391</v>
      </c>
      <c r="AC86" s="146" t="s">
        <v>391</v>
      </c>
      <c r="AD86" s="146" t="s">
        <v>391</v>
      </c>
      <c r="AF86" s="146" t="s">
        <v>391</v>
      </c>
      <c r="AG86" s="146" t="s">
        <v>391</v>
      </c>
      <c r="AH86" s="146" t="s">
        <v>391</v>
      </c>
    </row>
    <row r="87" spans="1:34">
      <c r="A87" s="146" t="s">
        <v>447</v>
      </c>
      <c r="B87" s="146" t="s">
        <v>216</v>
      </c>
      <c r="C87" s="146" t="s">
        <v>418</v>
      </c>
      <c r="D87" s="146" t="s">
        <v>624</v>
      </c>
      <c r="E87" s="146" t="s">
        <v>520</v>
      </c>
      <c r="F87" s="146" t="s">
        <v>10</v>
      </c>
      <c r="G87" s="146" t="s">
        <v>535</v>
      </c>
      <c r="H87" s="146" t="s">
        <v>625</v>
      </c>
      <c r="I87" s="146" t="s">
        <v>555</v>
      </c>
      <c r="J87" s="146" t="s">
        <v>558</v>
      </c>
      <c r="K87" s="146" t="s">
        <v>498</v>
      </c>
      <c r="L87" s="146" t="s">
        <v>454</v>
      </c>
      <c r="M87" s="146" t="s">
        <v>621</v>
      </c>
      <c r="N87" s="146" t="s">
        <v>532</v>
      </c>
      <c r="O87" s="146" t="s">
        <v>498</v>
      </c>
      <c r="P87" s="146" t="s">
        <v>626</v>
      </c>
      <c r="Q87" s="146" t="s">
        <v>457</v>
      </c>
      <c r="R87" s="146" t="s">
        <v>553</v>
      </c>
      <c r="S87" s="147">
        <v>0.45</v>
      </c>
      <c r="T87" s="147">
        <v>122</v>
      </c>
      <c r="U87" s="147">
        <v>0.46</v>
      </c>
      <c r="V87" s="146" t="s">
        <v>11</v>
      </c>
      <c r="W87" s="146" t="s">
        <v>462</v>
      </c>
      <c r="Y87" s="146" t="s">
        <v>391</v>
      </c>
      <c r="AA87" s="146" t="s">
        <v>391</v>
      </c>
      <c r="AC87" s="146" t="s">
        <v>391</v>
      </c>
      <c r="AD87" s="146" t="s">
        <v>391</v>
      </c>
      <c r="AF87" s="146" t="s">
        <v>391</v>
      </c>
      <c r="AG87" s="146" t="s">
        <v>391</v>
      </c>
      <c r="AH87" s="146" t="s">
        <v>391</v>
      </c>
    </row>
    <row r="88" spans="1:34">
      <c r="A88" s="146" t="s">
        <v>447</v>
      </c>
      <c r="B88" s="146" t="s">
        <v>218</v>
      </c>
      <c r="C88" s="146" t="s">
        <v>420</v>
      </c>
      <c r="D88" s="146" t="s">
        <v>627</v>
      </c>
      <c r="E88" s="146" t="s">
        <v>551</v>
      </c>
      <c r="F88" s="146" t="s">
        <v>10</v>
      </c>
      <c r="G88" s="146" t="s">
        <v>628</v>
      </c>
      <c r="H88" s="146" t="s">
        <v>548</v>
      </c>
      <c r="I88" s="146" t="s">
        <v>458</v>
      </c>
      <c r="J88" s="146" t="s">
        <v>594</v>
      </c>
      <c r="K88" s="146" t="s">
        <v>497</v>
      </c>
      <c r="L88" s="146" t="s">
        <v>571</v>
      </c>
      <c r="M88" s="146" t="s">
        <v>535</v>
      </c>
      <c r="N88" s="146" t="s">
        <v>458</v>
      </c>
      <c r="O88" s="146" t="s">
        <v>551</v>
      </c>
      <c r="P88" s="146" t="s">
        <v>593</v>
      </c>
      <c r="Q88" s="146" t="s">
        <v>608</v>
      </c>
      <c r="R88" s="146" t="s">
        <v>553</v>
      </c>
      <c r="S88" s="147">
        <v>0.37</v>
      </c>
      <c r="T88" s="147">
        <v>116</v>
      </c>
      <c r="U88" s="147">
        <v>0.57999999999999996</v>
      </c>
      <c r="V88" s="146" t="s">
        <v>10</v>
      </c>
      <c r="W88" s="146" t="s">
        <v>462</v>
      </c>
      <c r="Y88" s="146" t="s">
        <v>391</v>
      </c>
      <c r="AA88" s="146" t="s">
        <v>391</v>
      </c>
      <c r="AC88" s="146" t="s">
        <v>391</v>
      </c>
      <c r="AD88" s="146" t="s">
        <v>391</v>
      </c>
      <c r="AF88" s="146" t="s">
        <v>391</v>
      </c>
      <c r="AG88" s="146" t="s">
        <v>391</v>
      </c>
      <c r="AH88" s="146" t="s">
        <v>391</v>
      </c>
    </row>
    <row r="89" spans="1:34">
      <c r="A89" s="146" t="s">
        <v>447</v>
      </c>
      <c r="B89" s="146" t="s">
        <v>226</v>
      </c>
      <c r="C89" s="146" t="s">
        <v>421</v>
      </c>
      <c r="D89" s="146" t="s">
        <v>629</v>
      </c>
      <c r="E89" s="146" t="s">
        <v>464</v>
      </c>
      <c r="F89" s="146" t="s">
        <v>10</v>
      </c>
      <c r="G89" s="146" t="s">
        <v>534</v>
      </c>
      <c r="H89" s="146" t="s">
        <v>544</v>
      </c>
      <c r="I89" s="146" t="s">
        <v>544</v>
      </c>
      <c r="J89" s="146" t="s">
        <v>595</v>
      </c>
      <c r="K89" s="146" t="s">
        <v>491</v>
      </c>
      <c r="L89" s="146" t="s">
        <v>503</v>
      </c>
      <c r="M89" s="146" t="s">
        <v>504</v>
      </c>
      <c r="N89" s="146" t="s">
        <v>551</v>
      </c>
      <c r="P89" s="146" t="s">
        <v>630</v>
      </c>
      <c r="Q89" s="146" t="s">
        <v>492</v>
      </c>
      <c r="R89" s="146" t="s">
        <v>530</v>
      </c>
      <c r="S89" s="147">
        <v>0.55000000000000004</v>
      </c>
      <c r="T89" s="147">
        <v>60</v>
      </c>
      <c r="U89" s="147">
        <v>0.62</v>
      </c>
      <c r="V89" s="146" t="s">
        <v>10</v>
      </c>
      <c r="W89" s="146" t="s">
        <v>462</v>
      </c>
      <c r="Y89" s="146" t="s">
        <v>391</v>
      </c>
      <c r="AA89" s="146" t="s">
        <v>391</v>
      </c>
      <c r="AC89" s="146" t="s">
        <v>391</v>
      </c>
      <c r="AD89" s="146" t="s">
        <v>391</v>
      </c>
      <c r="AF89" s="146" t="s">
        <v>391</v>
      </c>
      <c r="AG89" s="146" t="s">
        <v>391</v>
      </c>
      <c r="AH89" s="146" t="s">
        <v>391</v>
      </c>
    </row>
    <row r="90" spans="1:34">
      <c r="A90" s="146" t="s">
        <v>447</v>
      </c>
      <c r="B90" s="146" t="s">
        <v>228</v>
      </c>
      <c r="C90" s="146" t="s">
        <v>422</v>
      </c>
      <c r="D90" s="146" t="s">
        <v>631</v>
      </c>
      <c r="E90" s="146" t="s">
        <v>553</v>
      </c>
      <c r="F90" s="146" t="s">
        <v>10</v>
      </c>
      <c r="G90" s="146" t="s">
        <v>632</v>
      </c>
      <c r="H90" s="146" t="s">
        <v>542</v>
      </c>
      <c r="I90" s="146" t="s">
        <v>542</v>
      </c>
      <c r="J90" s="146" t="s">
        <v>633</v>
      </c>
      <c r="K90" s="146" t="s">
        <v>508</v>
      </c>
      <c r="L90" s="146" t="s">
        <v>522</v>
      </c>
      <c r="M90" s="146" t="s">
        <v>634</v>
      </c>
      <c r="N90" s="146" t="s">
        <v>454</v>
      </c>
      <c r="O90" s="146" t="s">
        <v>508</v>
      </c>
      <c r="P90" s="146" t="s">
        <v>635</v>
      </c>
      <c r="Q90" s="146" t="s">
        <v>454</v>
      </c>
      <c r="R90" s="146" t="s">
        <v>466</v>
      </c>
      <c r="S90" s="147">
        <v>0.4</v>
      </c>
      <c r="T90" s="147">
        <v>1607</v>
      </c>
      <c r="U90" s="147">
        <v>0.4</v>
      </c>
      <c r="V90" s="146" t="s">
        <v>10</v>
      </c>
      <c r="W90" s="146" t="s">
        <v>462</v>
      </c>
      <c r="Y90" s="146" t="s">
        <v>391</v>
      </c>
      <c r="AA90" s="146" t="s">
        <v>391</v>
      </c>
      <c r="AC90" s="146" t="s">
        <v>391</v>
      </c>
      <c r="AD90" s="146" t="s">
        <v>391</v>
      </c>
      <c r="AF90" s="146" t="s">
        <v>391</v>
      </c>
      <c r="AG90" s="146" t="s">
        <v>391</v>
      </c>
      <c r="AH90" s="146" t="s">
        <v>391</v>
      </c>
    </row>
    <row r="91" spans="1:34">
      <c r="A91" s="146" t="s">
        <v>447</v>
      </c>
      <c r="B91" s="146" t="s">
        <v>230</v>
      </c>
      <c r="C91" s="146" t="s">
        <v>390</v>
      </c>
      <c r="D91" s="146" t="s">
        <v>636</v>
      </c>
      <c r="E91" s="146" t="s">
        <v>551</v>
      </c>
      <c r="F91" s="146" t="s">
        <v>10</v>
      </c>
      <c r="G91" s="146" t="s">
        <v>504</v>
      </c>
      <c r="H91" s="146" t="s">
        <v>637</v>
      </c>
      <c r="J91" s="146" t="s">
        <v>504</v>
      </c>
      <c r="K91" s="146" t="s">
        <v>458</v>
      </c>
      <c r="M91" s="146" t="s">
        <v>638</v>
      </c>
      <c r="N91" s="146" t="s">
        <v>454</v>
      </c>
      <c r="O91" s="146" t="s">
        <v>510</v>
      </c>
      <c r="P91" s="146" t="s">
        <v>639</v>
      </c>
      <c r="Q91" s="146" t="s">
        <v>472</v>
      </c>
      <c r="R91" s="146" t="s">
        <v>520</v>
      </c>
      <c r="S91" s="147">
        <v>0.62</v>
      </c>
      <c r="T91" s="147">
        <v>133</v>
      </c>
      <c r="U91" s="147">
        <v>0.66</v>
      </c>
      <c r="V91" s="146" t="s">
        <v>10</v>
      </c>
      <c r="W91" s="146" t="s">
        <v>462</v>
      </c>
      <c r="Y91" s="146" t="s">
        <v>391</v>
      </c>
      <c r="AA91" s="146" t="s">
        <v>391</v>
      </c>
      <c r="AC91" s="146" t="s">
        <v>391</v>
      </c>
      <c r="AD91" s="146" t="s">
        <v>391</v>
      </c>
      <c r="AF91" s="146" t="s">
        <v>391</v>
      </c>
      <c r="AG91" s="146" t="s">
        <v>391</v>
      </c>
      <c r="AH91" s="146" t="s">
        <v>391</v>
      </c>
    </row>
    <row r="92" spans="1:34">
      <c r="A92" s="146" t="s">
        <v>447</v>
      </c>
      <c r="B92" s="146" t="s">
        <v>232</v>
      </c>
      <c r="C92" s="146" t="s">
        <v>446</v>
      </c>
      <c r="D92" s="146" t="s">
        <v>589</v>
      </c>
      <c r="E92" s="146" t="s">
        <v>491</v>
      </c>
      <c r="F92" s="146" t="s">
        <v>10</v>
      </c>
      <c r="G92" s="146" t="s">
        <v>595</v>
      </c>
      <c r="H92" s="146" t="s">
        <v>640</v>
      </c>
      <c r="I92" s="146" t="s">
        <v>625</v>
      </c>
      <c r="J92" s="146" t="s">
        <v>630</v>
      </c>
      <c r="K92" s="146" t="s">
        <v>510</v>
      </c>
      <c r="L92" s="146" t="s">
        <v>457</v>
      </c>
      <c r="M92" s="146" t="s">
        <v>507</v>
      </c>
      <c r="N92" s="146" t="s">
        <v>536</v>
      </c>
      <c r="O92" s="146" t="s">
        <v>508</v>
      </c>
      <c r="P92" s="146" t="s">
        <v>558</v>
      </c>
      <c r="Q92" s="146" t="s">
        <v>466</v>
      </c>
      <c r="R92" s="146" t="s">
        <v>488</v>
      </c>
      <c r="S92" s="147">
        <v>0.44</v>
      </c>
      <c r="T92" s="147">
        <v>71</v>
      </c>
      <c r="U92" s="147">
        <v>0.42</v>
      </c>
      <c r="V92" s="146" t="s">
        <v>11</v>
      </c>
      <c r="W92" s="146" t="s">
        <v>462</v>
      </c>
      <c r="Y92" s="146" t="s">
        <v>391</v>
      </c>
      <c r="AA92" s="146" t="s">
        <v>391</v>
      </c>
      <c r="AC92" s="146" t="s">
        <v>391</v>
      </c>
      <c r="AD92" s="146" t="s">
        <v>391</v>
      </c>
      <c r="AF92" s="146" t="s">
        <v>391</v>
      </c>
      <c r="AG92" s="146" t="s">
        <v>391</v>
      </c>
      <c r="AH92" s="146" t="s">
        <v>391</v>
      </c>
    </row>
    <row r="93" spans="1:34">
      <c r="A93" s="146" t="s">
        <v>447</v>
      </c>
      <c r="B93" s="146" t="s">
        <v>240</v>
      </c>
      <c r="C93" s="146" t="s">
        <v>241</v>
      </c>
      <c r="D93" s="146" t="s">
        <v>641</v>
      </c>
      <c r="E93" s="146" t="s">
        <v>642</v>
      </c>
      <c r="F93" s="146" t="s">
        <v>10</v>
      </c>
      <c r="G93" s="146" t="s">
        <v>478</v>
      </c>
      <c r="H93" s="146" t="s">
        <v>590</v>
      </c>
      <c r="I93" s="146" t="s">
        <v>455</v>
      </c>
      <c r="J93" s="146" t="s">
        <v>507</v>
      </c>
      <c r="K93" s="146" t="s">
        <v>608</v>
      </c>
      <c r="L93" s="146" t="s">
        <v>542</v>
      </c>
      <c r="M93" s="146" t="s">
        <v>595</v>
      </c>
      <c r="N93" s="146" t="s">
        <v>483</v>
      </c>
      <c r="O93" s="146" t="s">
        <v>483</v>
      </c>
      <c r="P93" s="146" t="s">
        <v>496</v>
      </c>
      <c r="Q93" s="146" t="s">
        <v>461</v>
      </c>
      <c r="R93" s="146" t="s">
        <v>461</v>
      </c>
      <c r="S93" s="147">
        <v>0.49</v>
      </c>
      <c r="T93" s="147">
        <v>68</v>
      </c>
      <c r="U93" s="147">
        <v>0.5</v>
      </c>
      <c r="V93" s="146" t="s">
        <v>10</v>
      </c>
      <c r="W93" s="146" t="s">
        <v>462</v>
      </c>
      <c r="Y93" s="146" t="s">
        <v>391</v>
      </c>
      <c r="AA93" s="146" t="s">
        <v>391</v>
      </c>
      <c r="AC93" s="146" t="s">
        <v>391</v>
      </c>
      <c r="AD93" s="146" t="s">
        <v>391</v>
      </c>
      <c r="AF93" s="146" t="s">
        <v>391</v>
      </c>
      <c r="AG93" s="146" t="s">
        <v>391</v>
      </c>
      <c r="AH93" s="146" t="s">
        <v>391</v>
      </c>
    </row>
    <row r="94" spans="1:34">
      <c r="A94" s="146" t="s">
        <v>447</v>
      </c>
      <c r="B94" s="146" t="s">
        <v>158</v>
      </c>
      <c r="C94" s="146" t="s">
        <v>439</v>
      </c>
      <c r="D94" s="146" t="s">
        <v>643</v>
      </c>
      <c r="E94" s="146" t="s">
        <v>460</v>
      </c>
      <c r="F94" s="146" t="s">
        <v>11</v>
      </c>
      <c r="G94" s="146" t="s">
        <v>644</v>
      </c>
      <c r="H94" s="146" t="s">
        <v>609</v>
      </c>
      <c r="I94" s="146" t="s">
        <v>645</v>
      </c>
      <c r="J94" s="146" t="s">
        <v>612</v>
      </c>
      <c r="K94" s="146" t="s">
        <v>548</v>
      </c>
      <c r="L94" s="146" t="s">
        <v>451</v>
      </c>
      <c r="M94" s="146" t="s">
        <v>646</v>
      </c>
      <c r="N94" s="146" t="s">
        <v>451</v>
      </c>
      <c r="O94" s="146" t="s">
        <v>583</v>
      </c>
      <c r="P94" s="146" t="s">
        <v>647</v>
      </c>
      <c r="Q94" s="146" t="s">
        <v>548</v>
      </c>
      <c r="R94" s="146" t="s">
        <v>590</v>
      </c>
      <c r="S94" s="147">
        <v>0.25</v>
      </c>
      <c r="T94" s="147">
        <v>799</v>
      </c>
      <c r="U94" s="147">
        <v>0.23</v>
      </c>
      <c r="V94" s="146" t="s">
        <v>11</v>
      </c>
      <c r="W94" s="146" t="s">
        <v>462</v>
      </c>
      <c r="Y94" s="146" t="s">
        <v>391</v>
      </c>
      <c r="AA94" s="146" t="s">
        <v>391</v>
      </c>
      <c r="AC94" s="146" t="s">
        <v>391</v>
      </c>
      <c r="AD94" s="146" t="s">
        <v>391</v>
      </c>
      <c r="AF94" s="146" t="s">
        <v>391</v>
      </c>
      <c r="AG94" s="146" t="s">
        <v>391</v>
      </c>
      <c r="AH94" s="146" t="s">
        <v>391</v>
      </c>
    </row>
    <row r="95" spans="1:34">
      <c r="A95" s="146" t="s">
        <v>447</v>
      </c>
      <c r="B95" s="146" t="s">
        <v>160</v>
      </c>
      <c r="C95" s="146" t="s">
        <v>440</v>
      </c>
      <c r="D95" s="146" t="s">
        <v>648</v>
      </c>
      <c r="E95" s="146" t="s">
        <v>503</v>
      </c>
      <c r="F95" s="146" t="s">
        <v>10</v>
      </c>
      <c r="G95" s="146" t="s">
        <v>496</v>
      </c>
      <c r="H95" s="146" t="s">
        <v>608</v>
      </c>
      <c r="I95" s="146" t="s">
        <v>497</v>
      </c>
      <c r="J95" s="146" t="s">
        <v>568</v>
      </c>
      <c r="K95" s="146" t="s">
        <v>536</v>
      </c>
      <c r="L95" s="146" t="s">
        <v>571</v>
      </c>
      <c r="M95" s="146" t="s">
        <v>566</v>
      </c>
      <c r="N95" s="146" t="s">
        <v>457</v>
      </c>
      <c r="O95" s="146" t="s">
        <v>499</v>
      </c>
      <c r="P95" s="146" t="s">
        <v>649</v>
      </c>
      <c r="Q95" s="146" t="s">
        <v>536</v>
      </c>
      <c r="R95" s="146" t="s">
        <v>491</v>
      </c>
      <c r="S95" s="147">
        <v>0.55000000000000004</v>
      </c>
      <c r="T95" s="147">
        <v>321</v>
      </c>
      <c r="U95" s="147">
        <v>0.54</v>
      </c>
      <c r="V95" s="146" t="s">
        <v>11</v>
      </c>
      <c r="W95" s="146" t="s">
        <v>462</v>
      </c>
      <c r="Y95" s="146" t="s">
        <v>391</v>
      </c>
      <c r="AA95" s="146" t="s">
        <v>391</v>
      </c>
      <c r="AC95" s="146" t="s">
        <v>391</v>
      </c>
      <c r="AD95" s="146" t="s">
        <v>391</v>
      </c>
      <c r="AF95" s="146" t="s">
        <v>391</v>
      </c>
      <c r="AG95" s="146" t="s">
        <v>391</v>
      </c>
      <c r="AH95" s="146" t="s">
        <v>391</v>
      </c>
    </row>
    <row r="96" spans="1:34">
      <c r="A96" s="146" t="s">
        <v>447</v>
      </c>
      <c r="B96" s="146" t="s">
        <v>162</v>
      </c>
      <c r="C96" s="146" t="s">
        <v>441</v>
      </c>
      <c r="D96" s="146" t="s">
        <v>650</v>
      </c>
      <c r="E96" s="146" t="s">
        <v>651</v>
      </c>
      <c r="F96" s="146" t="s">
        <v>10</v>
      </c>
      <c r="G96" s="146" t="s">
        <v>622</v>
      </c>
      <c r="H96" s="146" t="s">
        <v>460</v>
      </c>
      <c r="I96" s="146" t="s">
        <v>642</v>
      </c>
      <c r="J96" s="146" t="s">
        <v>487</v>
      </c>
      <c r="K96" s="146" t="s">
        <v>500</v>
      </c>
      <c r="L96" s="146" t="s">
        <v>527</v>
      </c>
      <c r="M96" s="146" t="s">
        <v>504</v>
      </c>
      <c r="N96" s="146" t="s">
        <v>470</v>
      </c>
      <c r="P96" s="146" t="s">
        <v>504</v>
      </c>
      <c r="Q96" s="146" t="s">
        <v>472</v>
      </c>
      <c r="S96" s="147">
        <v>0.56999999999999995</v>
      </c>
      <c r="T96" s="147">
        <v>57</v>
      </c>
      <c r="U96" s="147">
        <v>0.75</v>
      </c>
      <c r="V96" s="146" t="s">
        <v>10</v>
      </c>
      <c r="W96" s="146" t="s">
        <v>462</v>
      </c>
      <c r="Y96" s="146" t="s">
        <v>391</v>
      </c>
      <c r="AA96" s="146" t="s">
        <v>391</v>
      </c>
      <c r="AC96" s="146" t="s">
        <v>391</v>
      </c>
      <c r="AD96" s="146" t="s">
        <v>391</v>
      </c>
      <c r="AF96" s="146" t="s">
        <v>391</v>
      </c>
      <c r="AG96" s="146" t="s">
        <v>391</v>
      </c>
      <c r="AH96" s="146" t="s">
        <v>391</v>
      </c>
    </row>
    <row r="97" spans="1:34">
      <c r="A97" s="146" t="s">
        <v>447</v>
      </c>
      <c r="B97" s="146" t="s">
        <v>164</v>
      </c>
      <c r="C97" s="146" t="s">
        <v>442</v>
      </c>
      <c r="D97" s="146" t="s">
        <v>652</v>
      </c>
      <c r="E97" s="146" t="s">
        <v>472</v>
      </c>
      <c r="F97" s="146" t="s">
        <v>10</v>
      </c>
      <c r="G97" s="146" t="s">
        <v>653</v>
      </c>
      <c r="H97" s="146" t="s">
        <v>544</v>
      </c>
      <c r="I97" s="146" t="s">
        <v>562</v>
      </c>
      <c r="J97" s="146" t="s">
        <v>654</v>
      </c>
      <c r="K97" s="146" t="s">
        <v>510</v>
      </c>
      <c r="L97" s="146" t="s">
        <v>488</v>
      </c>
      <c r="M97" s="146" t="s">
        <v>655</v>
      </c>
      <c r="N97" s="146" t="s">
        <v>458</v>
      </c>
      <c r="O97" s="146" t="s">
        <v>510</v>
      </c>
      <c r="P97" s="146" t="s">
        <v>656</v>
      </c>
      <c r="Q97" s="146" t="s">
        <v>512</v>
      </c>
      <c r="R97" s="146" t="s">
        <v>503</v>
      </c>
      <c r="S97" s="147">
        <v>0.55000000000000004</v>
      </c>
      <c r="T97" s="147">
        <v>2647</v>
      </c>
      <c r="U97" s="147">
        <v>0.56000000000000005</v>
      </c>
      <c r="V97" s="146" t="s">
        <v>11</v>
      </c>
      <c r="W97" s="146" t="s">
        <v>462</v>
      </c>
      <c r="Y97" s="146" t="s">
        <v>391</v>
      </c>
      <c r="AA97" s="146" t="s">
        <v>391</v>
      </c>
      <c r="AC97" s="146" t="s">
        <v>391</v>
      </c>
      <c r="AD97" s="146" t="s">
        <v>391</v>
      </c>
      <c r="AF97" s="146" t="s">
        <v>391</v>
      </c>
      <c r="AG97" s="146" t="s">
        <v>391</v>
      </c>
      <c r="AH97" s="146" t="s">
        <v>391</v>
      </c>
    </row>
    <row r="98" spans="1:34">
      <c r="A98" s="146" t="s">
        <v>447</v>
      </c>
      <c r="B98" s="146" t="s">
        <v>166</v>
      </c>
      <c r="C98" s="146" t="s">
        <v>443</v>
      </c>
      <c r="D98" s="146" t="s">
        <v>657</v>
      </c>
      <c r="E98" s="146" t="s">
        <v>553</v>
      </c>
      <c r="F98" s="146" t="s">
        <v>10</v>
      </c>
      <c r="G98" s="146" t="s">
        <v>599</v>
      </c>
      <c r="H98" s="146" t="s">
        <v>452</v>
      </c>
      <c r="I98" s="146" t="s">
        <v>549</v>
      </c>
      <c r="J98" s="146" t="s">
        <v>521</v>
      </c>
      <c r="K98" s="146" t="s">
        <v>466</v>
      </c>
      <c r="L98" s="146" t="s">
        <v>488</v>
      </c>
      <c r="M98" s="146" t="s">
        <v>658</v>
      </c>
      <c r="N98" s="146" t="s">
        <v>458</v>
      </c>
      <c r="O98" s="146" t="s">
        <v>503</v>
      </c>
      <c r="P98" s="146" t="s">
        <v>659</v>
      </c>
      <c r="Q98" s="146" t="s">
        <v>571</v>
      </c>
      <c r="R98" s="146" t="s">
        <v>512</v>
      </c>
      <c r="S98" s="147">
        <v>0.48</v>
      </c>
      <c r="T98" s="147">
        <v>1270</v>
      </c>
      <c r="U98" s="147">
        <v>0.52</v>
      </c>
      <c r="V98" s="146" t="s">
        <v>10</v>
      </c>
      <c r="W98" s="146" t="s">
        <v>462</v>
      </c>
      <c r="Y98" s="146" t="s">
        <v>391</v>
      </c>
      <c r="AA98" s="146" t="s">
        <v>391</v>
      </c>
      <c r="AC98" s="146" t="s">
        <v>391</v>
      </c>
      <c r="AD98" s="146" t="s">
        <v>391</v>
      </c>
      <c r="AF98" s="146" t="s">
        <v>391</v>
      </c>
      <c r="AG98" s="146" t="s">
        <v>391</v>
      </c>
      <c r="AH98" s="146" t="s">
        <v>391</v>
      </c>
    </row>
    <row r="99" spans="1:34">
      <c r="A99" s="146" t="s">
        <v>447</v>
      </c>
      <c r="B99" s="146" t="s">
        <v>168</v>
      </c>
      <c r="C99" s="146" t="s">
        <v>444</v>
      </c>
      <c r="D99" s="146" t="s">
        <v>660</v>
      </c>
      <c r="E99" s="146" t="s">
        <v>520</v>
      </c>
      <c r="F99" s="146" t="s">
        <v>10</v>
      </c>
      <c r="G99" s="146" t="s">
        <v>598</v>
      </c>
      <c r="H99" s="146" t="s">
        <v>497</v>
      </c>
      <c r="I99" s="146" t="s">
        <v>608</v>
      </c>
      <c r="J99" s="146" t="s">
        <v>506</v>
      </c>
      <c r="K99" s="146" t="s">
        <v>457</v>
      </c>
      <c r="L99" s="146" t="s">
        <v>488</v>
      </c>
      <c r="M99" s="146" t="s">
        <v>462</v>
      </c>
      <c r="N99" s="146" t="s">
        <v>510</v>
      </c>
      <c r="O99" s="146" t="s">
        <v>458</v>
      </c>
      <c r="P99" s="146" t="s">
        <v>533</v>
      </c>
      <c r="Q99" s="146" t="s">
        <v>502</v>
      </c>
      <c r="R99" s="146" t="s">
        <v>483</v>
      </c>
      <c r="S99" s="147">
        <v>0.47</v>
      </c>
      <c r="T99" s="147">
        <v>265</v>
      </c>
      <c r="U99" s="147">
        <v>0.5</v>
      </c>
      <c r="V99" s="146" t="s">
        <v>10</v>
      </c>
      <c r="W99" s="146" t="s">
        <v>462</v>
      </c>
      <c r="Y99" s="146" t="s">
        <v>391</v>
      </c>
      <c r="AA99" s="146" t="s">
        <v>391</v>
      </c>
      <c r="AC99" s="146" t="s">
        <v>391</v>
      </c>
      <c r="AD99" s="146" t="s">
        <v>391</v>
      </c>
      <c r="AF99" s="146" t="s">
        <v>391</v>
      </c>
      <c r="AG99" s="146" t="s">
        <v>391</v>
      </c>
      <c r="AH99" s="146" t="s">
        <v>391</v>
      </c>
    </row>
    <row r="100" spans="1:34">
      <c r="A100" s="146" t="s">
        <v>447</v>
      </c>
      <c r="B100" s="146" t="s">
        <v>170</v>
      </c>
      <c r="C100" s="146" t="s">
        <v>445</v>
      </c>
      <c r="D100" s="146" t="s">
        <v>661</v>
      </c>
      <c r="E100" s="146" t="s">
        <v>623</v>
      </c>
      <c r="F100" s="146" t="s">
        <v>10</v>
      </c>
      <c r="G100" s="146" t="s">
        <v>547</v>
      </c>
      <c r="H100" s="146" t="s">
        <v>590</v>
      </c>
      <c r="I100" s="146" t="s">
        <v>518</v>
      </c>
      <c r="J100" s="146" t="s">
        <v>662</v>
      </c>
      <c r="K100" s="146" t="s">
        <v>571</v>
      </c>
      <c r="L100" s="146" t="s">
        <v>532</v>
      </c>
      <c r="M100" s="146" t="s">
        <v>603</v>
      </c>
      <c r="N100" s="146" t="s">
        <v>494</v>
      </c>
      <c r="O100" s="146" t="s">
        <v>473</v>
      </c>
      <c r="P100" s="146" t="s">
        <v>663</v>
      </c>
      <c r="Q100" s="146" t="s">
        <v>461</v>
      </c>
      <c r="R100" s="146" t="s">
        <v>500</v>
      </c>
      <c r="S100" s="147">
        <v>0.54</v>
      </c>
      <c r="T100" s="147">
        <v>200</v>
      </c>
      <c r="U100" s="147">
        <v>0.6</v>
      </c>
      <c r="V100" s="146" t="s">
        <v>10</v>
      </c>
      <c r="W100" s="146" t="s">
        <v>462</v>
      </c>
      <c r="Y100" s="146" t="s">
        <v>391</v>
      </c>
      <c r="AA100" s="146" t="s">
        <v>391</v>
      </c>
      <c r="AC100" s="146" t="s">
        <v>391</v>
      </c>
      <c r="AD100" s="146" t="s">
        <v>391</v>
      </c>
      <c r="AF100" s="146" t="s">
        <v>391</v>
      </c>
      <c r="AG100" s="146" t="s">
        <v>391</v>
      </c>
      <c r="AH100" s="146" t="s">
        <v>391</v>
      </c>
    </row>
    <row r="101" spans="1:34">
      <c r="A101" s="146" t="s">
        <v>447</v>
      </c>
      <c r="B101" s="146" t="s">
        <v>172</v>
      </c>
      <c r="C101" s="146" t="s">
        <v>393</v>
      </c>
      <c r="D101" s="146" t="s">
        <v>664</v>
      </c>
      <c r="E101" s="146" t="s">
        <v>623</v>
      </c>
      <c r="F101" s="146" t="s">
        <v>10</v>
      </c>
      <c r="G101" s="146" t="s">
        <v>621</v>
      </c>
      <c r="H101" s="146" t="s">
        <v>497</v>
      </c>
      <c r="I101" s="146" t="s">
        <v>544</v>
      </c>
      <c r="J101" s="146" t="s">
        <v>547</v>
      </c>
      <c r="K101" s="146" t="s">
        <v>500</v>
      </c>
      <c r="L101" s="146" t="s">
        <v>494</v>
      </c>
      <c r="M101" s="146" t="s">
        <v>547</v>
      </c>
      <c r="N101" s="146" t="s">
        <v>498</v>
      </c>
      <c r="O101" s="146" t="s">
        <v>510</v>
      </c>
      <c r="P101" s="146" t="s">
        <v>550</v>
      </c>
      <c r="Q101" s="146" t="s">
        <v>492</v>
      </c>
      <c r="R101" s="146" t="s">
        <v>665</v>
      </c>
      <c r="S101" s="147">
        <v>0.52</v>
      </c>
      <c r="T101" s="147">
        <v>119</v>
      </c>
      <c r="U101" s="147">
        <v>0.6</v>
      </c>
      <c r="V101" s="146" t="s">
        <v>10</v>
      </c>
      <c r="W101" s="146" t="s">
        <v>462</v>
      </c>
      <c r="Y101" s="146" t="s">
        <v>391</v>
      </c>
      <c r="AA101" s="146" t="s">
        <v>391</v>
      </c>
      <c r="AC101" s="146" t="s">
        <v>391</v>
      </c>
      <c r="AD101" s="146" t="s">
        <v>391</v>
      </c>
      <c r="AF101" s="146" t="s">
        <v>391</v>
      </c>
      <c r="AG101" s="146" t="s">
        <v>391</v>
      </c>
      <c r="AH101" s="146" t="s">
        <v>391</v>
      </c>
    </row>
    <row r="102" spans="1:34">
      <c r="A102" s="146" t="s">
        <v>447</v>
      </c>
      <c r="B102" s="146" t="s">
        <v>174</v>
      </c>
      <c r="C102" s="146" t="s">
        <v>398</v>
      </c>
      <c r="D102" s="146" t="s">
        <v>666</v>
      </c>
      <c r="E102" s="146" t="s">
        <v>520</v>
      </c>
      <c r="F102" s="146" t="s">
        <v>10</v>
      </c>
      <c r="G102" s="146" t="s">
        <v>552</v>
      </c>
      <c r="H102" s="146" t="s">
        <v>531</v>
      </c>
      <c r="I102" s="146" t="s">
        <v>488</v>
      </c>
      <c r="J102" s="146" t="s">
        <v>622</v>
      </c>
      <c r="K102" s="146" t="s">
        <v>460</v>
      </c>
      <c r="L102" s="146" t="s">
        <v>449</v>
      </c>
      <c r="M102" s="146" t="s">
        <v>564</v>
      </c>
      <c r="N102" s="146" t="s">
        <v>532</v>
      </c>
      <c r="O102" s="146" t="s">
        <v>571</v>
      </c>
      <c r="P102" s="146" t="s">
        <v>667</v>
      </c>
      <c r="Q102" s="146" t="s">
        <v>460</v>
      </c>
      <c r="R102" s="146" t="s">
        <v>491</v>
      </c>
      <c r="S102" s="147">
        <v>0.48</v>
      </c>
      <c r="T102" s="147">
        <v>215</v>
      </c>
      <c r="U102" s="147">
        <v>0.56000000000000005</v>
      </c>
      <c r="V102" s="146" t="s">
        <v>10</v>
      </c>
      <c r="W102" s="146" t="s">
        <v>462</v>
      </c>
      <c r="Y102" s="146" t="s">
        <v>391</v>
      </c>
      <c r="AA102" s="146" t="s">
        <v>391</v>
      </c>
      <c r="AC102" s="146" t="s">
        <v>391</v>
      </c>
      <c r="AD102" s="146" t="s">
        <v>391</v>
      </c>
      <c r="AF102" s="146" t="s">
        <v>391</v>
      </c>
      <c r="AG102" s="146" t="s">
        <v>391</v>
      </c>
      <c r="AH102" s="146" t="s">
        <v>391</v>
      </c>
    </row>
    <row r="103" spans="1:34">
      <c r="A103" s="146" t="s">
        <v>447</v>
      </c>
      <c r="B103" s="146" t="s">
        <v>176</v>
      </c>
      <c r="C103" s="146" t="s">
        <v>399</v>
      </c>
      <c r="D103" s="146" t="s">
        <v>668</v>
      </c>
      <c r="E103" s="146" t="s">
        <v>642</v>
      </c>
      <c r="F103" s="146" t="s">
        <v>10</v>
      </c>
      <c r="G103" s="146" t="s">
        <v>509</v>
      </c>
      <c r="H103" s="146" t="s">
        <v>609</v>
      </c>
      <c r="I103" s="146" t="s">
        <v>508</v>
      </c>
      <c r="J103" s="146" t="s">
        <v>507</v>
      </c>
      <c r="K103" s="146" t="s">
        <v>455</v>
      </c>
      <c r="L103" s="146" t="s">
        <v>457</v>
      </c>
      <c r="M103" s="146" t="s">
        <v>504</v>
      </c>
      <c r="N103" s="146" t="s">
        <v>531</v>
      </c>
      <c r="P103" s="146" t="s">
        <v>504</v>
      </c>
      <c r="Q103" s="146" t="s">
        <v>499</v>
      </c>
      <c r="S103" s="147">
        <v>0.33</v>
      </c>
      <c r="T103" s="147">
        <v>43</v>
      </c>
      <c r="U103" s="147">
        <v>0.49</v>
      </c>
      <c r="V103" s="146" t="s">
        <v>10</v>
      </c>
      <c r="W103" s="146" t="s">
        <v>462</v>
      </c>
      <c r="Y103" s="146" t="s">
        <v>391</v>
      </c>
      <c r="AA103" s="146" t="s">
        <v>391</v>
      </c>
      <c r="AC103" s="146" t="s">
        <v>391</v>
      </c>
      <c r="AD103" s="146" t="s">
        <v>391</v>
      </c>
      <c r="AF103" s="146" t="s">
        <v>391</v>
      </c>
      <c r="AG103" s="146" t="s">
        <v>391</v>
      </c>
      <c r="AH103" s="146" t="s">
        <v>391</v>
      </c>
    </row>
    <row r="104" spans="1:34">
      <c r="A104" s="146" t="s">
        <v>447</v>
      </c>
      <c r="B104" s="146" t="s">
        <v>180</v>
      </c>
      <c r="C104" s="146" t="s">
        <v>400</v>
      </c>
      <c r="D104" s="146" t="s">
        <v>669</v>
      </c>
      <c r="E104" s="146" t="s">
        <v>483</v>
      </c>
      <c r="F104" s="146" t="s">
        <v>10</v>
      </c>
      <c r="G104" s="146" t="s">
        <v>468</v>
      </c>
      <c r="H104" s="146" t="s">
        <v>514</v>
      </c>
      <c r="I104" s="146" t="s">
        <v>590</v>
      </c>
      <c r="J104" s="146" t="s">
        <v>670</v>
      </c>
      <c r="K104" s="146" t="s">
        <v>499</v>
      </c>
      <c r="L104" s="146" t="s">
        <v>498</v>
      </c>
      <c r="M104" s="146" t="s">
        <v>671</v>
      </c>
      <c r="N104" s="146" t="s">
        <v>466</v>
      </c>
      <c r="O104" s="146" t="s">
        <v>458</v>
      </c>
      <c r="P104" s="146" t="s">
        <v>672</v>
      </c>
      <c r="Q104" s="146" t="s">
        <v>458</v>
      </c>
      <c r="R104" s="146" t="s">
        <v>553</v>
      </c>
      <c r="S104" s="147">
        <v>0.35</v>
      </c>
      <c r="T104" s="147">
        <v>264</v>
      </c>
      <c r="U104" s="147">
        <v>0.41</v>
      </c>
      <c r="V104" s="146" t="s">
        <v>10</v>
      </c>
      <c r="W104" s="146" t="s">
        <v>462</v>
      </c>
      <c r="Y104" s="146" t="s">
        <v>391</v>
      </c>
      <c r="AA104" s="146" t="s">
        <v>391</v>
      </c>
      <c r="AC104" s="146" t="s">
        <v>391</v>
      </c>
      <c r="AD104" s="146" t="s">
        <v>391</v>
      </c>
      <c r="AF104" s="146" t="s">
        <v>391</v>
      </c>
      <c r="AG104" s="146" t="s">
        <v>391</v>
      </c>
      <c r="AH104" s="146" t="s">
        <v>391</v>
      </c>
    </row>
    <row r="105" spans="1:34">
      <c r="A105" s="146" t="s">
        <v>447</v>
      </c>
      <c r="B105" s="146" t="s">
        <v>182</v>
      </c>
      <c r="C105" s="146" t="s">
        <v>401</v>
      </c>
      <c r="D105" s="146" t="s">
        <v>559</v>
      </c>
      <c r="E105" s="146" t="s">
        <v>485</v>
      </c>
      <c r="F105" s="146" t="s">
        <v>10</v>
      </c>
      <c r="G105" s="146" t="s">
        <v>533</v>
      </c>
      <c r="H105" s="146" t="s">
        <v>536</v>
      </c>
      <c r="I105" s="146" t="s">
        <v>500</v>
      </c>
      <c r="J105" s="146" t="s">
        <v>600</v>
      </c>
      <c r="K105" s="146" t="s">
        <v>551</v>
      </c>
      <c r="L105" s="146" t="s">
        <v>673</v>
      </c>
      <c r="M105" s="146" t="s">
        <v>552</v>
      </c>
      <c r="N105" s="146" t="s">
        <v>551</v>
      </c>
      <c r="O105" s="146" t="s">
        <v>651</v>
      </c>
      <c r="P105" s="146" t="s">
        <v>495</v>
      </c>
      <c r="Q105" s="146" t="s">
        <v>642</v>
      </c>
      <c r="R105" s="146" t="s">
        <v>674</v>
      </c>
      <c r="S105" s="147">
        <v>0.68</v>
      </c>
      <c r="T105" s="147">
        <v>224</v>
      </c>
      <c r="U105" s="147">
        <v>0.81</v>
      </c>
      <c r="V105" s="146" t="s">
        <v>10</v>
      </c>
      <c r="W105" s="146" t="s">
        <v>462</v>
      </c>
      <c r="Y105" s="146" t="s">
        <v>391</v>
      </c>
      <c r="AA105" s="146" t="s">
        <v>391</v>
      </c>
      <c r="AC105" s="146" t="s">
        <v>391</v>
      </c>
      <c r="AD105" s="146" t="s">
        <v>391</v>
      </c>
      <c r="AF105" s="146" t="s">
        <v>391</v>
      </c>
      <c r="AG105" s="146" t="s">
        <v>391</v>
      </c>
      <c r="AH105" s="146" t="s">
        <v>391</v>
      </c>
    </row>
    <row r="106" spans="1:34">
      <c r="A106" s="146" t="s">
        <v>447</v>
      </c>
      <c r="B106" s="146" t="s">
        <v>184</v>
      </c>
      <c r="C106" s="146" t="s">
        <v>402</v>
      </c>
      <c r="D106" s="146" t="s">
        <v>560</v>
      </c>
      <c r="E106" s="146" t="s">
        <v>500</v>
      </c>
      <c r="F106" s="146" t="s">
        <v>10</v>
      </c>
      <c r="G106" s="146" t="s">
        <v>594</v>
      </c>
      <c r="H106" s="146" t="s">
        <v>498</v>
      </c>
      <c r="I106" s="146" t="s">
        <v>522</v>
      </c>
      <c r="J106" s="146" t="s">
        <v>509</v>
      </c>
      <c r="K106" s="146" t="s">
        <v>472</v>
      </c>
      <c r="L106" s="146" t="s">
        <v>536</v>
      </c>
      <c r="M106" s="146" t="s">
        <v>675</v>
      </c>
      <c r="N106" s="146" t="s">
        <v>449</v>
      </c>
      <c r="O106" s="146" t="s">
        <v>491</v>
      </c>
      <c r="P106" s="146" t="s">
        <v>496</v>
      </c>
      <c r="Q106" s="146" t="s">
        <v>472</v>
      </c>
      <c r="R106" s="146" t="s">
        <v>623</v>
      </c>
      <c r="S106" s="147">
        <v>0.6</v>
      </c>
      <c r="T106" s="147">
        <v>87</v>
      </c>
      <c r="U106" s="147">
        <v>0.56000000000000005</v>
      </c>
      <c r="V106" s="146" t="s">
        <v>11</v>
      </c>
      <c r="W106" s="146" t="s">
        <v>462</v>
      </c>
      <c r="Y106" s="146" t="s">
        <v>391</v>
      </c>
      <c r="AA106" s="146" t="s">
        <v>391</v>
      </c>
      <c r="AC106" s="146" t="s">
        <v>391</v>
      </c>
      <c r="AD106" s="146" t="s">
        <v>391</v>
      </c>
      <c r="AF106" s="146" t="s">
        <v>391</v>
      </c>
      <c r="AG106" s="146" t="s">
        <v>391</v>
      </c>
      <c r="AH106" s="146" t="s">
        <v>391</v>
      </c>
    </row>
    <row r="107" spans="1:34">
      <c r="A107" s="146" t="s">
        <v>447</v>
      </c>
      <c r="B107" s="146" t="s">
        <v>186</v>
      </c>
      <c r="C107" s="146" t="s">
        <v>403</v>
      </c>
      <c r="D107" s="146" t="s">
        <v>676</v>
      </c>
      <c r="E107" s="146" t="s">
        <v>482</v>
      </c>
      <c r="F107" s="146" t="s">
        <v>10</v>
      </c>
      <c r="G107" s="146" t="s">
        <v>677</v>
      </c>
      <c r="H107" s="146" t="s">
        <v>451</v>
      </c>
      <c r="I107" s="146" t="s">
        <v>602</v>
      </c>
      <c r="J107" s="146" t="s">
        <v>550</v>
      </c>
      <c r="K107" s="146" t="s">
        <v>499</v>
      </c>
      <c r="L107" s="146" t="s">
        <v>512</v>
      </c>
      <c r="M107" s="146" t="s">
        <v>638</v>
      </c>
      <c r="N107" s="146" t="s">
        <v>498</v>
      </c>
      <c r="O107" s="146" t="s">
        <v>553</v>
      </c>
      <c r="P107" s="146" t="s">
        <v>478</v>
      </c>
      <c r="Q107" s="146" t="s">
        <v>508</v>
      </c>
      <c r="R107" s="146" t="s">
        <v>482</v>
      </c>
      <c r="S107" s="147">
        <v>0.4</v>
      </c>
      <c r="T107" s="147">
        <v>100</v>
      </c>
      <c r="U107" s="147">
        <v>0.53</v>
      </c>
      <c r="V107" s="146" t="s">
        <v>10</v>
      </c>
      <c r="W107" s="146" t="s">
        <v>462</v>
      </c>
      <c r="Y107" s="146" t="s">
        <v>391</v>
      </c>
      <c r="AA107" s="146" t="s">
        <v>391</v>
      </c>
      <c r="AC107" s="146" t="s">
        <v>391</v>
      </c>
      <c r="AD107" s="146" t="s">
        <v>391</v>
      </c>
      <c r="AF107" s="146" t="s">
        <v>391</v>
      </c>
      <c r="AG107" s="146" t="s">
        <v>391</v>
      </c>
      <c r="AH107" s="146" t="s">
        <v>391</v>
      </c>
    </row>
    <row r="108" spans="1:34">
      <c r="A108" s="146" t="s">
        <v>447</v>
      </c>
      <c r="B108" s="146" t="s">
        <v>188</v>
      </c>
      <c r="C108" s="146" t="s">
        <v>404</v>
      </c>
      <c r="D108" s="146" t="s">
        <v>678</v>
      </c>
      <c r="E108" s="146" t="s">
        <v>494</v>
      </c>
      <c r="F108" s="146" t="s">
        <v>10</v>
      </c>
      <c r="G108" s="146" t="s">
        <v>496</v>
      </c>
      <c r="H108" s="146" t="s">
        <v>522</v>
      </c>
      <c r="I108" s="146" t="s">
        <v>452</v>
      </c>
      <c r="J108" s="146" t="s">
        <v>489</v>
      </c>
      <c r="K108" s="146" t="s">
        <v>482</v>
      </c>
      <c r="L108" s="146" t="s">
        <v>512</v>
      </c>
      <c r="M108" s="146" t="s">
        <v>595</v>
      </c>
      <c r="N108" s="146" t="s">
        <v>571</v>
      </c>
      <c r="O108" s="146" t="s">
        <v>503</v>
      </c>
      <c r="P108" s="146" t="s">
        <v>392</v>
      </c>
      <c r="Q108" s="146" t="s">
        <v>458</v>
      </c>
      <c r="R108" s="146" t="s">
        <v>503</v>
      </c>
      <c r="S108" s="147">
        <v>0.53</v>
      </c>
      <c r="T108" s="147">
        <v>123</v>
      </c>
      <c r="U108" s="147">
        <v>0.54</v>
      </c>
      <c r="V108" s="146" t="s">
        <v>10</v>
      </c>
      <c r="W108" s="146" t="s">
        <v>462</v>
      </c>
      <c r="Y108" s="146" t="s">
        <v>391</v>
      </c>
      <c r="AA108" s="146" t="s">
        <v>391</v>
      </c>
      <c r="AC108" s="146" t="s">
        <v>391</v>
      </c>
      <c r="AD108" s="146" t="s">
        <v>391</v>
      </c>
      <c r="AF108" s="146" t="s">
        <v>391</v>
      </c>
      <c r="AG108" s="146" t="s">
        <v>391</v>
      </c>
      <c r="AH108" s="146" t="s">
        <v>391</v>
      </c>
    </row>
    <row r="109" spans="1:34">
      <c r="A109" s="146" t="s">
        <v>447</v>
      </c>
      <c r="B109" s="146" t="s">
        <v>111</v>
      </c>
      <c r="C109" s="146" t="s">
        <v>396</v>
      </c>
      <c r="D109" s="146" t="s">
        <v>679</v>
      </c>
      <c r="E109" s="146" t="s">
        <v>680</v>
      </c>
      <c r="F109" s="146" t="s">
        <v>10</v>
      </c>
      <c r="G109" s="146" t="s">
        <v>504</v>
      </c>
      <c r="H109" s="146" t="s">
        <v>466</v>
      </c>
      <c r="J109" s="146" t="s">
        <v>504</v>
      </c>
      <c r="K109" s="146" t="s">
        <v>553</v>
      </c>
      <c r="M109" s="146" t="s">
        <v>595</v>
      </c>
      <c r="N109" s="146" t="s">
        <v>472</v>
      </c>
      <c r="O109" s="146" t="s">
        <v>651</v>
      </c>
      <c r="P109" s="146" t="s">
        <v>490</v>
      </c>
      <c r="Q109" s="146" t="s">
        <v>491</v>
      </c>
      <c r="R109" s="146" t="s">
        <v>475</v>
      </c>
      <c r="S109" s="147">
        <v>0.59</v>
      </c>
      <c r="T109" s="147">
        <v>58</v>
      </c>
      <c r="U109" s="147">
        <v>0.81</v>
      </c>
      <c r="V109" s="146" t="s">
        <v>10</v>
      </c>
      <c r="W109" s="146" t="s">
        <v>462</v>
      </c>
      <c r="Y109" s="146" t="s">
        <v>391</v>
      </c>
      <c r="AA109" s="146" t="s">
        <v>391</v>
      </c>
      <c r="AC109" s="146" t="s">
        <v>391</v>
      </c>
      <c r="AD109" s="146" t="s">
        <v>391</v>
      </c>
      <c r="AF109" s="146" t="s">
        <v>391</v>
      </c>
      <c r="AG109" s="146" t="s">
        <v>391</v>
      </c>
      <c r="AH109" s="146" t="s">
        <v>391</v>
      </c>
    </row>
    <row r="110" spans="1:34">
      <c r="A110" s="146" t="s">
        <v>681</v>
      </c>
      <c r="B110" s="146" t="s">
        <v>228</v>
      </c>
      <c r="C110" s="146" t="s">
        <v>422</v>
      </c>
      <c r="D110" s="146" t="s">
        <v>682</v>
      </c>
      <c r="E110" s="146" t="s">
        <v>498</v>
      </c>
      <c r="F110" s="146" t="s">
        <v>11</v>
      </c>
      <c r="G110" s="146" t="s">
        <v>683</v>
      </c>
      <c r="H110" s="146" t="s">
        <v>542</v>
      </c>
      <c r="I110" s="146" t="s">
        <v>684</v>
      </c>
      <c r="J110" s="146" t="s">
        <v>685</v>
      </c>
      <c r="K110" s="146" t="s">
        <v>567</v>
      </c>
      <c r="L110" s="146" t="s">
        <v>590</v>
      </c>
      <c r="M110" s="146" t="s">
        <v>686</v>
      </c>
      <c r="N110" s="146" t="s">
        <v>544</v>
      </c>
      <c r="O110" s="146" t="s">
        <v>544</v>
      </c>
      <c r="P110" s="146" t="s">
        <v>687</v>
      </c>
      <c r="Q110" s="146" t="s">
        <v>562</v>
      </c>
      <c r="R110" s="146" t="s">
        <v>451</v>
      </c>
      <c r="S110" s="147">
        <v>0.33</v>
      </c>
      <c r="T110" s="147">
        <v>1449</v>
      </c>
      <c r="U110" s="147">
        <v>0.3</v>
      </c>
      <c r="V110" s="146" t="s">
        <v>11</v>
      </c>
      <c r="W110" s="146" t="s">
        <v>392</v>
      </c>
      <c r="Y110" s="146" t="s">
        <v>391</v>
      </c>
      <c r="AA110" s="146" t="s">
        <v>391</v>
      </c>
      <c r="AC110" s="146" t="s">
        <v>391</v>
      </c>
      <c r="AD110" s="146" t="s">
        <v>391</v>
      </c>
      <c r="AF110" s="146" t="s">
        <v>391</v>
      </c>
      <c r="AG110" s="146" t="s">
        <v>391</v>
      </c>
      <c r="AH110" s="146" t="s">
        <v>391</v>
      </c>
    </row>
    <row r="111" spans="1:34">
      <c r="A111" s="146" t="s">
        <v>681</v>
      </c>
      <c r="B111" s="146" t="s">
        <v>230</v>
      </c>
      <c r="C111" s="146" t="s">
        <v>390</v>
      </c>
      <c r="D111" s="146" t="s">
        <v>688</v>
      </c>
      <c r="E111" s="146" t="s">
        <v>553</v>
      </c>
      <c r="F111" s="146" t="s">
        <v>10</v>
      </c>
      <c r="G111" s="146" t="s">
        <v>504</v>
      </c>
      <c r="H111" s="146" t="s">
        <v>689</v>
      </c>
      <c r="J111" s="146" t="s">
        <v>504</v>
      </c>
      <c r="K111" s="146" t="s">
        <v>497</v>
      </c>
      <c r="M111" s="146" t="s">
        <v>638</v>
      </c>
      <c r="N111" s="146" t="s">
        <v>455</v>
      </c>
      <c r="O111" s="146" t="s">
        <v>522</v>
      </c>
      <c r="P111" s="146" t="s">
        <v>495</v>
      </c>
      <c r="Q111" s="146" t="s">
        <v>512</v>
      </c>
      <c r="R111" s="146" t="s">
        <v>449</v>
      </c>
      <c r="S111" s="147">
        <v>0.54</v>
      </c>
      <c r="T111" s="147">
        <v>112</v>
      </c>
      <c r="U111" s="147">
        <v>0.56000000000000005</v>
      </c>
      <c r="V111" s="146" t="s">
        <v>10</v>
      </c>
      <c r="W111" s="146" t="s">
        <v>392</v>
      </c>
      <c r="Y111" s="146" t="s">
        <v>391</v>
      </c>
      <c r="AA111" s="146" t="s">
        <v>391</v>
      </c>
      <c r="AC111" s="146" t="s">
        <v>391</v>
      </c>
      <c r="AD111" s="146" t="s">
        <v>391</v>
      </c>
      <c r="AF111" s="146" t="s">
        <v>391</v>
      </c>
      <c r="AG111" s="146" t="s">
        <v>391</v>
      </c>
      <c r="AH111" s="146" t="s">
        <v>391</v>
      </c>
    </row>
    <row r="112" spans="1:34">
      <c r="A112" s="146" t="s">
        <v>681</v>
      </c>
      <c r="B112" s="146" t="s">
        <v>232</v>
      </c>
      <c r="C112" s="146" t="s">
        <v>446</v>
      </c>
      <c r="D112" s="146" t="s">
        <v>663</v>
      </c>
      <c r="E112" s="146" t="s">
        <v>623</v>
      </c>
      <c r="F112" s="146" t="s">
        <v>10</v>
      </c>
      <c r="G112" s="146" t="s">
        <v>487</v>
      </c>
      <c r="H112" s="146" t="s">
        <v>583</v>
      </c>
      <c r="I112" s="146" t="s">
        <v>690</v>
      </c>
      <c r="J112" s="146" t="s">
        <v>593</v>
      </c>
      <c r="K112" s="146" t="s">
        <v>602</v>
      </c>
      <c r="L112" s="146" t="s">
        <v>522</v>
      </c>
      <c r="M112" s="146" t="s">
        <v>478</v>
      </c>
      <c r="N112" s="146" t="s">
        <v>460</v>
      </c>
      <c r="O112" s="146" t="s">
        <v>492</v>
      </c>
      <c r="P112" s="146" t="s">
        <v>595</v>
      </c>
      <c r="Q112" s="146" t="s">
        <v>691</v>
      </c>
      <c r="R112" s="146" t="s">
        <v>692</v>
      </c>
      <c r="S112" s="147">
        <v>0.36</v>
      </c>
      <c r="T112" s="147">
        <v>55</v>
      </c>
      <c r="U112" s="147">
        <v>0.4</v>
      </c>
      <c r="V112" s="146" t="s">
        <v>10</v>
      </c>
      <c r="W112" s="146" t="s">
        <v>392</v>
      </c>
      <c r="Y112" s="146" t="s">
        <v>391</v>
      </c>
      <c r="AA112" s="146" t="s">
        <v>391</v>
      </c>
      <c r="AC112" s="146" t="s">
        <v>391</v>
      </c>
      <c r="AD112" s="146" t="s">
        <v>391</v>
      </c>
      <c r="AF112" s="146" t="s">
        <v>391</v>
      </c>
      <c r="AG112" s="146" t="s">
        <v>391</v>
      </c>
      <c r="AH112" s="146" t="s">
        <v>391</v>
      </c>
    </row>
    <row r="113" spans="1:34">
      <c r="A113" s="146" t="s">
        <v>681</v>
      </c>
      <c r="B113" s="146" t="s">
        <v>240</v>
      </c>
      <c r="C113" s="146" t="s">
        <v>241</v>
      </c>
      <c r="D113" s="146" t="s">
        <v>693</v>
      </c>
      <c r="E113" s="146" t="s">
        <v>469</v>
      </c>
      <c r="F113" s="146" t="s">
        <v>10</v>
      </c>
      <c r="G113" s="146" t="s">
        <v>630</v>
      </c>
      <c r="H113" s="146" t="s">
        <v>532</v>
      </c>
      <c r="I113" s="146" t="s">
        <v>454</v>
      </c>
      <c r="J113" s="146" t="s">
        <v>487</v>
      </c>
      <c r="K113" s="146" t="s">
        <v>461</v>
      </c>
      <c r="L113" s="146" t="s">
        <v>449</v>
      </c>
      <c r="M113" s="146" t="s">
        <v>595</v>
      </c>
      <c r="N113" s="146" t="s">
        <v>536</v>
      </c>
      <c r="O113" s="146" t="s">
        <v>483</v>
      </c>
      <c r="P113" s="146" t="s">
        <v>490</v>
      </c>
      <c r="Q113" s="146" t="s">
        <v>492</v>
      </c>
      <c r="R113" s="146" t="s">
        <v>577</v>
      </c>
      <c r="S113" s="147">
        <v>0.57999999999999996</v>
      </c>
      <c r="T113" s="147">
        <v>67</v>
      </c>
      <c r="U113" s="147">
        <v>0.66</v>
      </c>
      <c r="V113" s="146" t="s">
        <v>10</v>
      </c>
      <c r="W113" s="146" t="s">
        <v>392</v>
      </c>
      <c r="Y113" s="146" t="s">
        <v>391</v>
      </c>
      <c r="AA113" s="146" t="s">
        <v>391</v>
      </c>
      <c r="AC113" s="146" t="s">
        <v>391</v>
      </c>
      <c r="AD113" s="146" t="s">
        <v>391</v>
      </c>
      <c r="AF113" s="146" t="s">
        <v>391</v>
      </c>
      <c r="AG113" s="146" t="s">
        <v>391</v>
      </c>
      <c r="AH113" s="146" t="s">
        <v>391</v>
      </c>
    </row>
    <row r="114" spans="1:34">
      <c r="A114" s="146" t="s">
        <v>681</v>
      </c>
      <c r="B114" s="146" t="s">
        <v>394</v>
      </c>
      <c r="C114" s="146" t="s">
        <v>395</v>
      </c>
      <c r="D114" s="146" t="s">
        <v>694</v>
      </c>
      <c r="E114" s="146" t="s">
        <v>553</v>
      </c>
      <c r="F114" s="146" t="s">
        <v>10</v>
      </c>
      <c r="G114" s="146" t="s">
        <v>695</v>
      </c>
      <c r="H114" s="146" t="s">
        <v>590</v>
      </c>
      <c r="I114" s="146" t="s">
        <v>691</v>
      </c>
      <c r="J114" s="146" t="s">
        <v>695</v>
      </c>
      <c r="K114" s="146" t="s">
        <v>544</v>
      </c>
      <c r="L114" s="146" t="s">
        <v>508</v>
      </c>
      <c r="M114" s="146" t="s">
        <v>696</v>
      </c>
      <c r="N114" s="146" t="s">
        <v>532</v>
      </c>
      <c r="O114" s="146" t="s">
        <v>571</v>
      </c>
      <c r="P114" s="146" t="s">
        <v>697</v>
      </c>
      <c r="Q114" s="146" t="s">
        <v>460</v>
      </c>
      <c r="R114" s="146" t="s">
        <v>502</v>
      </c>
      <c r="S114" s="147">
        <v>0.44</v>
      </c>
      <c r="T114" s="147">
        <v>24390</v>
      </c>
      <c r="U114" s="147">
        <v>0.48</v>
      </c>
      <c r="V114" s="146" t="s">
        <v>10</v>
      </c>
      <c r="W114" s="146" t="s">
        <v>392</v>
      </c>
      <c r="Y114" s="146" t="s">
        <v>391</v>
      </c>
      <c r="AA114" s="146" t="s">
        <v>391</v>
      </c>
      <c r="AC114" s="146" t="s">
        <v>391</v>
      </c>
      <c r="AD114" s="146" t="s">
        <v>391</v>
      </c>
      <c r="AF114" s="146" t="s">
        <v>391</v>
      </c>
      <c r="AG114" s="146" t="s">
        <v>391</v>
      </c>
      <c r="AH114" s="146" t="s">
        <v>391</v>
      </c>
    </row>
    <row r="115" spans="1:34">
      <c r="A115" s="146" t="s">
        <v>681</v>
      </c>
      <c r="B115" s="146" t="s">
        <v>111</v>
      </c>
      <c r="C115" s="146" t="s">
        <v>396</v>
      </c>
      <c r="D115" s="146" t="s">
        <v>541</v>
      </c>
      <c r="E115" s="146" t="s">
        <v>480</v>
      </c>
      <c r="F115" s="146" t="s">
        <v>10</v>
      </c>
      <c r="G115" s="146" t="s">
        <v>487</v>
      </c>
      <c r="H115" s="146" t="s">
        <v>692</v>
      </c>
      <c r="I115" s="146" t="s">
        <v>466</v>
      </c>
      <c r="J115" s="146" t="s">
        <v>504</v>
      </c>
      <c r="K115" s="146" t="s">
        <v>571</v>
      </c>
      <c r="M115" s="146" t="s">
        <v>675</v>
      </c>
      <c r="N115" s="146" t="s">
        <v>492</v>
      </c>
      <c r="O115" s="146" t="s">
        <v>473</v>
      </c>
      <c r="P115" s="146" t="s">
        <v>476</v>
      </c>
      <c r="Q115" s="146" t="s">
        <v>472</v>
      </c>
      <c r="R115" s="146" t="s">
        <v>475</v>
      </c>
      <c r="S115" s="147">
        <v>0.57999999999999996</v>
      </c>
      <c r="T115" s="147">
        <v>56</v>
      </c>
      <c r="U115" s="147">
        <v>0.7</v>
      </c>
      <c r="V115" s="146" t="s">
        <v>10</v>
      </c>
      <c r="W115" s="146" t="s">
        <v>392</v>
      </c>
      <c r="Y115" s="146" t="s">
        <v>391</v>
      </c>
      <c r="AA115" s="146" t="s">
        <v>391</v>
      </c>
      <c r="AC115" s="146" t="s">
        <v>391</v>
      </c>
      <c r="AD115" s="146" t="s">
        <v>391</v>
      </c>
      <c r="AF115" s="146" t="s">
        <v>391</v>
      </c>
      <c r="AG115" s="146" t="s">
        <v>391</v>
      </c>
      <c r="AH115" s="146" t="s">
        <v>391</v>
      </c>
    </row>
    <row r="116" spans="1:34">
      <c r="A116" s="146" t="s">
        <v>681</v>
      </c>
      <c r="B116" s="146" t="s">
        <v>172</v>
      </c>
      <c r="C116" s="146" t="s">
        <v>393</v>
      </c>
      <c r="D116" s="146" t="s">
        <v>698</v>
      </c>
      <c r="E116" s="146" t="s">
        <v>479</v>
      </c>
      <c r="F116" s="146" t="s">
        <v>10</v>
      </c>
      <c r="G116" s="146" t="s">
        <v>626</v>
      </c>
      <c r="H116" s="146" t="s">
        <v>522</v>
      </c>
      <c r="I116" s="146" t="s">
        <v>499</v>
      </c>
      <c r="J116" s="146" t="s">
        <v>534</v>
      </c>
      <c r="K116" s="146" t="s">
        <v>602</v>
      </c>
      <c r="L116" s="146" t="s">
        <v>540</v>
      </c>
      <c r="M116" s="146" t="s">
        <v>675</v>
      </c>
      <c r="N116" s="146" t="s">
        <v>494</v>
      </c>
      <c r="O116" s="146" t="s">
        <v>473</v>
      </c>
      <c r="P116" s="146" t="s">
        <v>550</v>
      </c>
      <c r="Q116" s="146" t="s">
        <v>536</v>
      </c>
      <c r="R116" s="146" t="s">
        <v>500</v>
      </c>
      <c r="S116" s="147">
        <v>0.47</v>
      </c>
      <c r="T116" s="147">
        <v>106</v>
      </c>
      <c r="U116" s="147">
        <v>0.5</v>
      </c>
      <c r="V116" s="146" t="s">
        <v>10</v>
      </c>
      <c r="W116" s="146" t="s">
        <v>392</v>
      </c>
      <c r="Y116" s="146" t="s">
        <v>391</v>
      </c>
      <c r="AA116" s="146" t="s">
        <v>391</v>
      </c>
      <c r="AC116" s="146" t="s">
        <v>391</v>
      </c>
      <c r="AD116" s="146" t="s">
        <v>391</v>
      </c>
      <c r="AF116" s="146" t="s">
        <v>391</v>
      </c>
      <c r="AG116" s="146" t="s">
        <v>391</v>
      </c>
      <c r="AH116" s="146" t="s">
        <v>391</v>
      </c>
    </row>
    <row r="117" spans="1:34">
      <c r="A117" s="146" t="s">
        <v>681</v>
      </c>
      <c r="B117" s="146" t="s">
        <v>174</v>
      </c>
      <c r="C117" s="146" t="s">
        <v>398</v>
      </c>
      <c r="D117" s="146" t="s">
        <v>699</v>
      </c>
      <c r="E117" s="146" t="s">
        <v>553</v>
      </c>
      <c r="F117" s="146" t="s">
        <v>10</v>
      </c>
      <c r="G117" s="146" t="s">
        <v>594</v>
      </c>
      <c r="H117" s="146" t="s">
        <v>454</v>
      </c>
      <c r="I117" s="146" t="s">
        <v>549</v>
      </c>
      <c r="J117" s="146" t="s">
        <v>558</v>
      </c>
      <c r="K117" s="146" t="s">
        <v>455</v>
      </c>
      <c r="L117" s="146" t="s">
        <v>512</v>
      </c>
      <c r="M117" s="146" t="s">
        <v>700</v>
      </c>
      <c r="N117" s="146" t="s">
        <v>498</v>
      </c>
      <c r="O117" s="146" t="s">
        <v>458</v>
      </c>
      <c r="P117" s="146" t="s">
        <v>701</v>
      </c>
      <c r="Q117" s="146" t="s">
        <v>498</v>
      </c>
      <c r="R117" s="146" t="s">
        <v>466</v>
      </c>
      <c r="S117" s="147">
        <v>0.47</v>
      </c>
      <c r="T117" s="147">
        <v>183</v>
      </c>
      <c r="U117" s="147">
        <v>0.47</v>
      </c>
      <c r="V117" s="146" t="s">
        <v>10</v>
      </c>
      <c r="W117" s="146" t="s">
        <v>392</v>
      </c>
      <c r="Y117" s="146" t="s">
        <v>391</v>
      </c>
      <c r="AA117" s="146" t="s">
        <v>391</v>
      </c>
      <c r="AC117" s="146" t="s">
        <v>391</v>
      </c>
      <c r="AD117" s="146" t="s">
        <v>391</v>
      </c>
      <c r="AF117" s="146" t="s">
        <v>391</v>
      </c>
      <c r="AG117" s="146" t="s">
        <v>391</v>
      </c>
      <c r="AH117" s="146" t="s">
        <v>391</v>
      </c>
    </row>
    <row r="118" spans="1:34">
      <c r="A118" s="146" t="s">
        <v>681</v>
      </c>
      <c r="B118" s="146" t="s">
        <v>176</v>
      </c>
      <c r="C118" s="146" t="s">
        <v>399</v>
      </c>
      <c r="D118" s="146" t="s">
        <v>702</v>
      </c>
      <c r="E118" s="146" t="s">
        <v>470</v>
      </c>
      <c r="F118" s="146" t="s">
        <v>10</v>
      </c>
      <c r="G118" s="146" t="s">
        <v>569</v>
      </c>
      <c r="H118" s="146" t="s">
        <v>602</v>
      </c>
      <c r="I118" s="146" t="s">
        <v>458</v>
      </c>
      <c r="J118" s="146" t="s">
        <v>675</v>
      </c>
      <c r="K118" s="146" t="s">
        <v>458</v>
      </c>
      <c r="L118" s="146" t="s">
        <v>491</v>
      </c>
      <c r="M118" s="146" t="s">
        <v>487</v>
      </c>
      <c r="N118" s="146" t="s">
        <v>689</v>
      </c>
      <c r="O118" s="146" t="s">
        <v>502</v>
      </c>
      <c r="P118" s="146" t="s">
        <v>504</v>
      </c>
      <c r="Q118" s="146" t="s">
        <v>703</v>
      </c>
      <c r="S118" s="147">
        <v>0.44</v>
      </c>
      <c r="T118" s="147">
        <v>78</v>
      </c>
      <c r="U118" s="147">
        <v>0.57999999999999996</v>
      </c>
      <c r="V118" s="146" t="s">
        <v>10</v>
      </c>
      <c r="W118" s="146" t="s">
        <v>392</v>
      </c>
      <c r="Y118" s="146" t="s">
        <v>391</v>
      </c>
      <c r="AA118" s="146" t="s">
        <v>391</v>
      </c>
      <c r="AC118" s="146" t="s">
        <v>391</v>
      </c>
      <c r="AD118" s="146" t="s">
        <v>391</v>
      </c>
      <c r="AF118" s="146" t="s">
        <v>391</v>
      </c>
      <c r="AG118" s="146" t="s">
        <v>391</v>
      </c>
      <c r="AH118" s="146" t="s">
        <v>391</v>
      </c>
    </row>
    <row r="119" spans="1:34">
      <c r="A119" s="146" t="s">
        <v>681</v>
      </c>
      <c r="B119" s="146" t="s">
        <v>180</v>
      </c>
      <c r="C119" s="146" t="s">
        <v>400</v>
      </c>
      <c r="D119" s="146" t="s">
        <v>704</v>
      </c>
      <c r="E119" s="146" t="s">
        <v>532</v>
      </c>
      <c r="F119" s="146" t="s">
        <v>11</v>
      </c>
      <c r="G119" s="146" t="s">
        <v>693</v>
      </c>
      <c r="H119" s="146" t="s">
        <v>640</v>
      </c>
      <c r="I119" s="146" t="s">
        <v>601</v>
      </c>
      <c r="J119" s="146" t="s">
        <v>598</v>
      </c>
      <c r="K119" s="146" t="s">
        <v>602</v>
      </c>
      <c r="L119" s="146" t="s">
        <v>684</v>
      </c>
      <c r="M119" s="146" t="s">
        <v>554</v>
      </c>
      <c r="N119" s="146" t="s">
        <v>532</v>
      </c>
      <c r="O119" s="146" t="s">
        <v>544</v>
      </c>
      <c r="P119" s="146" t="s">
        <v>507</v>
      </c>
      <c r="Q119" s="146" t="s">
        <v>692</v>
      </c>
      <c r="R119" s="146" t="s">
        <v>508</v>
      </c>
      <c r="S119" s="147">
        <v>0.35</v>
      </c>
      <c r="T119" s="147">
        <v>228</v>
      </c>
      <c r="U119" s="147">
        <v>0.24</v>
      </c>
      <c r="V119" s="146" t="s">
        <v>11</v>
      </c>
      <c r="W119" s="146" t="s">
        <v>392</v>
      </c>
      <c r="Y119" s="146" t="s">
        <v>391</v>
      </c>
      <c r="AA119" s="146" t="s">
        <v>391</v>
      </c>
      <c r="AC119" s="146" t="s">
        <v>391</v>
      </c>
      <c r="AD119" s="146" t="s">
        <v>391</v>
      </c>
      <c r="AF119" s="146" t="s">
        <v>391</v>
      </c>
      <c r="AG119" s="146" t="s">
        <v>391</v>
      </c>
      <c r="AH119" s="146" t="s">
        <v>391</v>
      </c>
    </row>
    <row r="120" spans="1:34">
      <c r="A120" s="146" t="s">
        <v>681</v>
      </c>
      <c r="B120" s="146" t="s">
        <v>182</v>
      </c>
      <c r="C120" s="146" t="s">
        <v>401</v>
      </c>
      <c r="D120" s="146" t="s">
        <v>705</v>
      </c>
      <c r="E120" s="146" t="s">
        <v>674</v>
      </c>
      <c r="F120" s="146" t="s">
        <v>10</v>
      </c>
      <c r="G120" s="146" t="s">
        <v>589</v>
      </c>
      <c r="H120" s="146" t="s">
        <v>512</v>
      </c>
      <c r="I120" s="146" t="s">
        <v>482</v>
      </c>
      <c r="J120" s="146" t="s">
        <v>552</v>
      </c>
      <c r="K120" s="146" t="s">
        <v>472</v>
      </c>
      <c r="L120" s="146" t="s">
        <v>530</v>
      </c>
      <c r="M120" s="146" t="s">
        <v>573</v>
      </c>
      <c r="N120" s="146" t="s">
        <v>623</v>
      </c>
      <c r="O120" s="146" t="s">
        <v>680</v>
      </c>
      <c r="P120" s="146" t="s">
        <v>603</v>
      </c>
      <c r="Q120" s="146" t="s">
        <v>706</v>
      </c>
      <c r="R120" s="146" t="s">
        <v>707</v>
      </c>
      <c r="S120" s="147">
        <v>0.65</v>
      </c>
      <c r="T120" s="147">
        <v>217</v>
      </c>
      <c r="U120" s="147">
        <v>0.81</v>
      </c>
      <c r="V120" s="146" t="s">
        <v>10</v>
      </c>
      <c r="W120" s="146" t="s">
        <v>392</v>
      </c>
      <c r="Y120" s="146" t="s">
        <v>391</v>
      </c>
      <c r="AA120" s="146" t="s">
        <v>391</v>
      </c>
      <c r="AC120" s="146" t="s">
        <v>391</v>
      </c>
      <c r="AD120" s="146" t="s">
        <v>391</v>
      </c>
      <c r="AF120" s="146" t="s">
        <v>391</v>
      </c>
      <c r="AG120" s="146" t="s">
        <v>391</v>
      </c>
      <c r="AH120" s="146" t="s">
        <v>391</v>
      </c>
    </row>
    <row r="121" spans="1:34">
      <c r="A121" s="146" t="s">
        <v>681</v>
      </c>
      <c r="B121" s="146" t="s">
        <v>184</v>
      </c>
      <c r="C121" s="146" t="s">
        <v>402</v>
      </c>
      <c r="D121" s="146" t="s">
        <v>708</v>
      </c>
      <c r="E121" s="146" t="s">
        <v>665</v>
      </c>
      <c r="F121" s="146" t="s">
        <v>10</v>
      </c>
      <c r="G121" s="146" t="s">
        <v>507</v>
      </c>
      <c r="H121" s="146" t="s">
        <v>692</v>
      </c>
      <c r="I121" s="146" t="s">
        <v>562</v>
      </c>
      <c r="J121" s="146" t="s">
        <v>638</v>
      </c>
      <c r="K121" s="146" t="s">
        <v>571</v>
      </c>
      <c r="L121" s="146" t="s">
        <v>483</v>
      </c>
      <c r="M121" s="146" t="s">
        <v>478</v>
      </c>
      <c r="N121" s="146" t="s">
        <v>500</v>
      </c>
      <c r="O121" s="146" t="s">
        <v>482</v>
      </c>
      <c r="P121" s="146" t="s">
        <v>534</v>
      </c>
      <c r="Q121" s="146" t="s">
        <v>502</v>
      </c>
      <c r="R121" s="146" t="s">
        <v>665</v>
      </c>
      <c r="S121" s="147">
        <v>0.54</v>
      </c>
      <c r="T121" s="147">
        <v>71</v>
      </c>
      <c r="U121" s="147">
        <v>0.66</v>
      </c>
      <c r="V121" s="146" t="s">
        <v>10</v>
      </c>
      <c r="W121" s="146" t="s">
        <v>392</v>
      </c>
      <c r="Y121" s="146" t="s">
        <v>391</v>
      </c>
      <c r="AA121" s="146" t="s">
        <v>391</v>
      </c>
      <c r="AC121" s="146" t="s">
        <v>391</v>
      </c>
      <c r="AD121" s="146" t="s">
        <v>391</v>
      </c>
      <c r="AF121" s="146" t="s">
        <v>391</v>
      </c>
      <c r="AG121" s="146" t="s">
        <v>391</v>
      </c>
      <c r="AH121" s="146" t="s">
        <v>391</v>
      </c>
    </row>
    <row r="122" spans="1:34">
      <c r="A122" s="146" t="s">
        <v>681</v>
      </c>
      <c r="B122" s="146" t="s">
        <v>186</v>
      </c>
      <c r="C122" s="146" t="s">
        <v>403</v>
      </c>
      <c r="D122" s="146" t="s">
        <v>636</v>
      </c>
      <c r="E122" s="146" t="s">
        <v>470</v>
      </c>
      <c r="F122" s="146" t="s">
        <v>10</v>
      </c>
      <c r="G122" s="146" t="s">
        <v>534</v>
      </c>
      <c r="H122" s="146" t="s">
        <v>542</v>
      </c>
      <c r="I122" s="146" t="s">
        <v>452</v>
      </c>
      <c r="J122" s="146" t="s">
        <v>622</v>
      </c>
      <c r="K122" s="146" t="s">
        <v>498</v>
      </c>
      <c r="L122" s="146" t="s">
        <v>483</v>
      </c>
      <c r="M122" s="146" t="s">
        <v>535</v>
      </c>
      <c r="N122" s="146" t="s">
        <v>461</v>
      </c>
      <c r="O122" s="146" t="s">
        <v>479</v>
      </c>
      <c r="P122" s="146" t="s">
        <v>558</v>
      </c>
      <c r="Q122" s="146" t="s">
        <v>461</v>
      </c>
      <c r="R122" s="146" t="s">
        <v>512</v>
      </c>
      <c r="S122" s="147">
        <v>0.47</v>
      </c>
      <c r="T122" s="147">
        <v>109</v>
      </c>
      <c r="U122" s="147">
        <v>0.59</v>
      </c>
      <c r="V122" s="146" t="s">
        <v>10</v>
      </c>
      <c r="W122" s="146" t="s">
        <v>392</v>
      </c>
      <c r="Y122" s="146" t="s">
        <v>391</v>
      </c>
      <c r="AA122" s="146" t="s">
        <v>391</v>
      </c>
      <c r="AC122" s="146" t="s">
        <v>391</v>
      </c>
      <c r="AD122" s="146" t="s">
        <v>391</v>
      </c>
      <c r="AF122" s="146" t="s">
        <v>391</v>
      </c>
      <c r="AG122" s="146" t="s">
        <v>391</v>
      </c>
      <c r="AH122" s="146" t="s">
        <v>391</v>
      </c>
    </row>
    <row r="123" spans="1:34">
      <c r="A123" s="146" t="s">
        <v>681</v>
      </c>
      <c r="B123" s="146" t="s">
        <v>188</v>
      </c>
      <c r="C123" s="146" t="s">
        <v>404</v>
      </c>
      <c r="D123" s="146" t="s">
        <v>627</v>
      </c>
      <c r="E123" s="146" t="s">
        <v>458</v>
      </c>
      <c r="F123" s="146" t="s">
        <v>11</v>
      </c>
      <c r="G123" s="146" t="s">
        <v>509</v>
      </c>
      <c r="H123" s="146" t="s">
        <v>562</v>
      </c>
      <c r="I123" s="146" t="s">
        <v>452</v>
      </c>
      <c r="J123" s="146" t="s">
        <v>550</v>
      </c>
      <c r="K123" s="146" t="s">
        <v>488</v>
      </c>
      <c r="L123" s="146" t="s">
        <v>452</v>
      </c>
      <c r="M123" s="146" t="s">
        <v>594</v>
      </c>
      <c r="N123" s="146" t="s">
        <v>502</v>
      </c>
      <c r="O123" s="146" t="s">
        <v>536</v>
      </c>
      <c r="P123" s="146" t="s">
        <v>679</v>
      </c>
      <c r="Q123" s="146" t="s">
        <v>512</v>
      </c>
      <c r="R123" s="146" t="s">
        <v>461</v>
      </c>
      <c r="S123" s="147">
        <v>0.52</v>
      </c>
      <c r="T123" s="147">
        <v>145</v>
      </c>
      <c r="U123" s="147">
        <v>0.48</v>
      </c>
      <c r="V123" s="146" t="s">
        <v>11</v>
      </c>
      <c r="W123" s="146" t="s">
        <v>392</v>
      </c>
      <c r="Y123" s="146" t="s">
        <v>391</v>
      </c>
      <c r="AA123" s="146" t="s">
        <v>391</v>
      </c>
      <c r="AC123" s="146" t="s">
        <v>391</v>
      </c>
      <c r="AD123" s="146" t="s">
        <v>391</v>
      </c>
      <c r="AF123" s="146" t="s">
        <v>391</v>
      </c>
      <c r="AG123" s="146" t="s">
        <v>391</v>
      </c>
      <c r="AH123" s="146" t="s">
        <v>391</v>
      </c>
    </row>
    <row r="124" spans="1:34">
      <c r="A124" s="146" t="s">
        <v>681</v>
      </c>
      <c r="B124" s="146" t="s">
        <v>190</v>
      </c>
      <c r="C124" s="146" t="s">
        <v>405</v>
      </c>
      <c r="D124" s="146" t="s">
        <v>709</v>
      </c>
      <c r="E124" s="146" t="s">
        <v>470</v>
      </c>
      <c r="F124" s="146" t="s">
        <v>10</v>
      </c>
      <c r="G124" s="146" t="s">
        <v>650</v>
      </c>
      <c r="H124" s="146" t="s">
        <v>562</v>
      </c>
      <c r="I124" s="146" t="s">
        <v>497</v>
      </c>
      <c r="J124" s="146" t="s">
        <v>506</v>
      </c>
      <c r="K124" s="146" t="s">
        <v>536</v>
      </c>
      <c r="L124" s="146" t="s">
        <v>491</v>
      </c>
      <c r="M124" s="146" t="s">
        <v>678</v>
      </c>
      <c r="N124" s="146" t="s">
        <v>492</v>
      </c>
      <c r="O124" s="146" t="s">
        <v>551</v>
      </c>
      <c r="P124" s="146" t="s">
        <v>710</v>
      </c>
      <c r="Q124" s="146" t="s">
        <v>500</v>
      </c>
      <c r="R124" s="146" t="s">
        <v>530</v>
      </c>
      <c r="S124" s="147">
        <v>0.55000000000000004</v>
      </c>
      <c r="T124" s="147">
        <v>466</v>
      </c>
      <c r="U124" s="147">
        <v>0.65</v>
      </c>
      <c r="V124" s="146" t="s">
        <v>10</v>
      </c>
      <c r="W124" s="146" t="s">
        <v>392</v>
      </c>
      <c r="Y124" s="146" t="s">
        <v>391</v>
      </c>
      <c r="AA124" s="146" t="s">
        <v>391</v>
      </c>
      <c r="AC124" s="146" t="s">
        <v>391</v>
      </c>
      <c r="AD124" s="146" t="s">
        <v>391</v>
      </c>
      <c r="AF124" s="146" t="s">
        <v>391</v>
      </c>
      <c r="AG124" s="146" t="s">
        <v>391</v>
      </c>
      <c r="AH124" s="146" t="s">
        <v>391</v>
      </c>
    </row>
    <row r="125" spans="1:34">
      <c r="A125" s="146" t="s">
        <v>681</v>
      </c>
      <c r="B125" s="146" t="s">
        <v>192</v>
      </c>
      <c r="C125" s="146" t="s">
        <v>406</v>
      </c>
      <c r="D125" s="146" t="s">
        <v>711</v>
      </c>
      <c r="E125" s="146" t="s">
        <v>483</v>
      </c>
      <c r="F125" s="146" t="s">
        <v>10</v>
      </c>
      <c r="G125" s="146" t="s">
        <v>550</v>
      </c>
      <c r="H125" s="146" t="s">
        <v>494</v>
      </c>
      <c r="I125" s="146" t="s">
        <v>449</v>
      </c>
      <c r="J125" s="146" t="s">
        <v>476</v>
      </c>
      <c r="K125" s="146" t="s">
        <v>491</v>
      </c>
      <c r="L125" s="146" t="s">
        <v>689</v>
      </c>
      <c r="M125" s="146" t="s">
        <v>507</v>
      </c>
      <c r="N125" s="146" t="s">
        <v>492</v>
      </c>
      <c r="O125" s="146" t="s">
        <v>483</v>
      </c>
      <c r="P125" s="146" t="s">
        <v>534</v>
      </c>
      <c r="Q125" s="146" t="s">
        <v>494</v>
      </c>
      <c r="R125" s="146" t="s">
        <v>469</v>
      </c>
      <c r="S125" s="147">
        <v>0.63</v>
      </c>
      <c r="T125" s="147">
        <v>82</v>
      </c>
      <c r="U125" s="147">
        <v>0.62</v>
      </c>
      <c r="V125" s="146" t="s">
        <v>11</v>
      </c>
      <c r="W125" s="146" t="s">
        <v>392</v>
      </c>
      <c r="Y125" s="146" t="s">
        <v>391</v>
      </c>
      <c r="AA125" s="146" t="s">
        <v>391</v>
      </c>
      <c r="AC125" s="146" t="s">
        <v>391</v>
      </c>
      <c r="AD125" s="146" t="s">
        <v>391</v>
      </c>
      <c r="AF125" s="146" t="s">
        <v>391</v>
      </c>
      <c r="AG125" s="146" t="s">
        <v>391</v>
      </c>
      <c r="AH125" s="146" t="s">
        <v>391</v>
      </c>
    </row>
    <row r="126" spans="1:34">
      <c r="A126" s="146" t="s">
        <v>681</v>
      </c>
      <c r="B126" s="146" t="s">
        <v>194</v>
      </c>
      <c r="C126" s="146" t="s">
        <v>407</v>
      </c>
      <c r="D126" s="146" t="s">
        <v>644</v>
      </c>
      <c r="E126" s="146" t="s">
        <v>703</v>
      </c>
      <c r="F126" s="146" t="s">
        <v>10</v>
      </c>
      <c r="G126" s="146" t="s">
        <v>541</v>
      </c>
      <c r="H126" s="146" t="s">
        <v>555</v>
      </c>
      <c r="I126" s="146" t="s">
        <v>583</v>
      </c>
      <c r="J126" s="146" t="s">
        <v>712</v>
      </c>
      <c r="K126" s="146" t="s">
        <v>466</v>
      </c>
      <c r="L126" s="146" t="s">
        <v>510</v>
      </c>
      <c r="M126" s="146" t="s">
        <v>462</v>
      </c>
      <c r="N126" s="146" t="s">
        <v>602</v>
      </c>
      <c r="O126" s="146" t="s">
        <v>497</v>
      </c>
      <c r="P126" s="146" t="s">
        <v>603</v>
      </c>
      <c r="Q126" s="146" t="s">
        <v>499</v>
      </c>
      <c r="R126" s="146" t="s">
        <v>449</v>
      </c>
      <c r="S126" s="147">
        <v>0.36</v>
      </c>
      <c r="T126" s="147">
        <v>228</v>
      </c>
      <c r="U126" s="147">
        <v>0.42</v>
      </c>
      <c r="V126" s="146" t="s">
        <v>10</v>
      </c>
      <c r="W126" s="146" t="s">
        <v>392</v>
      </c>
      <c r="Y126" s="146" t="s">
        <v>391</v>
      </c>
      <c r="AA126" s="146" t="s">
        <v>391</v>
      </c>
      <c r="AC126" s="146" t="s">
        <v>391</v>
      </c>
      <c r="AD126" s="146" t="s">
        <v>391</v>
      </c>
      <c r="AF126" s="146" t="s">
        <v>391</v>
      </c>
      <c r="AG126" s="146" t="s">
        <v>391</v>
      </c>
      <c r="AH126" s="146" t="s">
        <v>391</v>
      </c>
    </row>
    <row r="127" spans="1:34">
      <c r="A127" s="146" t="s">
        <v>681</v>
      </c>
      <c r="B127" s="146" t="s">
        <v>196</v>
      </c>
      <c r="C127" s="146" t="s">
        <v>408</v>
      </c>
      <c r="D127" s="146" t="s">
        <v>713</v>
      </c>
      <c r="E127" s="146" t="s">
        <v>458</v>
      </c>
      <c r="F127" s="146" t="s">
        <v>11</v>
      </c>
      <c r="G127" s="146" t="s">
        <v>462</v>
      </c>
      <c r="H127" s="146" t="s">
        <v>539</v>
      </c>
      <c r="I127" s="146" t="s">
        <v>584</v>
      </c>
      <c r="J127" s="146" t="s">
        <v>585</v>
      </c>
      <c r="K127" s="146" t="s">
        <v>451</v>
      </c>
      <c r="L127" s="146" t="s">
        <v>625</v>
      </c>
      <c r="M127" s="146" t="s">
        <v>626</v>
      </c>
      <c r="N127" s="146" t="s">
        <v>549</v>
      </c>
      <c r="O127" s="146" t="s">
        <v>590</v>
      </c>
      <c r="P127" s="146" t="s">
        <v>603</v>
      </c>
      <c r="Q127" s="146" t="s">
        <v>454</v>
      </c>
      <c r="R127" s="146" t="s">
        <v>466</v>
      </c>
      <c r="S127" s="147">
        <v>0.3</v>
      </c>
      <c r="T127" s="147">
        <v>193</v>
      </c>
      <c r="U127" s="147">
        <v>0.28000000000000003</v>
      </c>
      <c r="V127" s="146" t="s">
        <v>11</v>
      </c>
      <c r="W127" s="146" t="s">
        <v>392</v>
      </c>
      <c r="Y127" s="146" t="s">
        <v>391</v>
      </c>
      <c r="AA127" s="146" t="s">
        <v>391</v>
      </c>
      <c r="AC127" s="146" t="s">
        <v>391</v>
      </c>
      <c r="AD127" s="146" t="s">
        <v>391</v>
      </c>
      <c r="AF127" s="146" t="s">
        <v>391</v>
      </c>
      <c r="AG127" s="146" t="s">
        <v>391</v>
      </c>
      <c r="AH127" s="146" t="s">
        <v>391</v>
      </c>
    </row>
    <row r="128" spans="1:34">
      <c r="A128" s="146" t="s">
        <v>681</v>
      </c>
      <c r="B128" s="146" t="s">
        <v>198</v>
      </c>
      <c r="C128" s="146" t="s">
        <v>409</v>
      </c>
      <c r="D128" s="146" t="s">
        <v>495</v>
      </c>
      <c r="E128" s="146" t="s">
        <v>530</v>
      </c>
      <c r="F128" s="146" t="s">
        <v>10</v>
      </c>
      <c r="G128" s="146" t="s">
        <v>504</v>
      </c>
      <c r="H128" s="146" t="s">
        <v>567</v>
      </c>
      <c r="J128" s="146" t="s">
        <v>487</v>
      </c>
      <c r="K128" s="146" t="s">
        <v>494</v>
      </c>
      <c r="L128" s="146" t="s">
        <v>642</v>
      </c>
      <c r="M128" s="146" t="s">
        <v>481</v>
      </c>
      <c r="N128" s="146" t="s">
        <v>706</v>
      </c>
      <c r="O128" s="146" t="s">
        <v>673</v>
      </c>
      <c r="P128" s="146" t="s">
        <v>476</v>
      </c>
      <c r="Q128" s="146" t="s">
        <v>536</v>
      </c>
      <c r="R128" s="146" t="s">
        <v>479</v>
      </c>
      <c r="S128" s="147">
        <v>0.59</v>
      </c>
      <c r="T128" s="147">
        <v>58</v>
      </c>
      <c r="U128" s="147">
        <v>0.71</v>
      </c>
      <c r="V128" s="146" t="s">
        <v>10</v>
      </c>
      <c r="W128" s="146" t="s">
        <v>392</v>
      </c>
      <c r="Y128" s="146" t="s">
        <v>391</v>
      </c>
      <c r="AA128" s="146" t="s">
        <v>391</v>
      </c>
      <c r="AC128" s="146" t="s">
        <v>391</v>
      </c>
      <c r="AD128" s="146" t="s">
        <v>391</v>
      </c>
      <c r="AF128" s="146" t="s">
        <v>391</v>
      </c>
      <c r="AG128" s="146" t="s">
        <v>391</v>
      </c>
      <c r="AH128" s="146" t="s">
        <v>391</v>
      </c>
    </row>
    <row r="129" spans="1:34">
      <c r="A129" s="146" t="s">
        <v>681</v>
      </c>
      <c r="B129" s="146" t="s">
        <v>200</v>
      </c>
      <c r="C129" s="146" t="s">
        <v>411</v>
      </c>
      <c r="D129" s="146" t="s">
        <v>714</v>
      </c>
      <c r="E129" s="146" t="s">
        <v>703</v>
      </c>
      <c r="F129" s="146" t="s">
        <v>10</v>
      </c>
      <c r="G129" s="146" t="s">
        <v>467</v>
      </c>
      <c r="H129" s="146" t="s">
        <v>640</v>
      </c>
      <c r="I129" s="146" t="s">
        <v>540</v>
      </c>
      <c r="J129" s="146" t="s">
        <v>715</v>
      </c>
      <c r="K129" s="146" t="s">
        <v>508</v>
      </c>
      <c r="L129" s="146" t="s">
        <v>466</v>
      </c>
      <c r="M129" s="146" t="s">
        <v>568</v>
      </c>
      <c r="N129" s="146" t="s">
        <v>499</v>
      </c>
      <c r="O129" s="146" t="s">
        <v>498</v>
      </c>
      <c r="P129" s="146" t="s">
        <v>465</v>
      </c>
      <c r="Q129" s="146" t="s">
        <v>571</v>
      </c>
      <c r="R129" s="146" t="s">
        <v>510</v>
      </c>
      <c r="S129" s="147">
        <v>0.4</v>
      </c>
      <c r="T129" s="147">
        <v>322</v>
      </c>
      <c r="U129" s="147">
        <v>0.4</v>
      </c>
      <c r="V129" s="146" t="s">
        <v>10</v>
      </c>
      <c r="W129" s="146" t="s">
        <v>392</v>
      </c>
      <c r="Y129" s="146" t="s">
        <v>391</v>
      </c>
      <c r="AA129" s="146" t="s">
        <v>391</v>
      </c>
      <c r="AC129" s="146" t="s">
        <v>391</v>
      </c>
      <c r="AD129" s="146" t="s">
        <v>391</v>
      </c>
      <c r="AF129" s="146" t="s">
        <v>391</v>
      </c>
      <c r="AG129" s="146" t="s">
        <v>391</v>
      </c>
      <c r="AH129" s="146" t="s">
        <v>391</v>
      </c>
    </row>
    <row r="130" spans="1:34">
      <c r="A130" s="146" t="s">
        <v>681</v>
      </c>
      <c r="B130" s="146" t="s">
        <v>202</v>
      </c>
      <c r="C130" s="146" t="s">
        <v>412</v>
      </c>
      <c r="D130" s="146" t="s">
        <v>716</v>
      </c>
      <c r="E130" s="146" t="s">
        <v>508</v>
      </c>
      <c r="F130" s="146" t="s">
        <v>11</v>
      </c>
      <c r="G130" s="146" t="s">
        <v>675</v>
      </c>
      <c r="H130" s="146" t="s">
        <v>684</v>
      </c>
      <c r="I130" s="146" t="s">
        <v>717</v>
      </c>
      <c r="J130" s="146" t="s">
        <v>501</v>
      </c>
      <c r="K130" s="146" t="s">
        <v>605</v>
      </c>
      <c r="L130" s="146" t="s">
        <v>691</v>
      </c>
      <c r="M130" s="146" t="s">
        <v>504</v>
      </c>
      <c r="N130" s="146" t="s">
        <v>542</v>
      </c>
      <c r="P130" s="146" t="s">
        <v>509</v>
      </c>
      <c r="Q130" s="146" t="s">
        <v>609</v>
      </c>
      <c r="R130" s="146" t="s">
        <v>555</v>
      </c>
      <c r="S130" s="147">
        <v>0.21</v>
      </c>
      <c r="T130" s="147">
        <v>50</v>
      </c>
      <c r="U130" s="147">
        <v>0.16</v>
      </c>
      <c r="V130" s="146" t="s">
        <v>11</v>
      </c>
      <c r="W130" s="146" t="s">
        <v>392</v>
      </c>
      <c r="Y130" s="146" t="s">
        <v>391</v>
      </c>
      <c r="AA130" s="146" t="s">
        <v>391</v>
      </c>
      <c r="AC130" s="146" t="s">
        <v>391</v>
      </c>
      <c r="AD130" s="146" t="s">
        <v>391</v>
      </c>
      <c r="AF130" s="146" t="s">
        <v>391</v>
      </c>
      <c r="AG130" s="146" t="s">
        <v>391</v>
      </c>
      <c r="AH130" s="146" t="s">
        <v>391</v>
      </c>
    </row>
    <row r="131" spans="1:34">
      <c r="A131" s="146" t="s">
        <v>681</v>
      </c>
      <c r="B131" s="146" t="s">
        <v>204</v>
      </c>
      <c r="C131" s="146" t="s">
        <v>413</v>
      </c>
      <c r="D131" s="146" t="s">
        <v>718</v>
      </c>
      <c r="E131" s="146" t="s">
        <v>532</v>
      </c>
      <c r="F131" s="146" t="s">
        <v>11</v>
      </c>
      <c r="G131" s="146" t="s">
        <v>719</v>
      </c>
      <c r="H131" s="146" t="s">
        <v>609</v>
      </c>
      <c r="I131" s="146" t="s">
        <v>584</v>
      </c>
      <c r="J131" s="146" t="s">
        <v>720</v>
      </c>
      <c r="K131" s="146" t="s">
        <v>531</v>
      </c>
      <c r="L131" s="146" t="s">
        <v>542</v>
      </c>
      <c r="M131" s="146" t="s">
        <v>721</v>
      </c>
      <c r="N131" s="146" t="s">
        <v>544</v>
      </c>
      <c r="O131" s="146" t="s">
        <v>692</v>
      </c>
      <c r="P131" s="146" t="s">
        <v>722</v>
      </c>
      <c r="Q131" s="146" t="s">
        <v>466</v>
      </c>
      <c r="R131" s="146" t="s">
        <v>454</v>
      </c>
      <c r="S131" s="147">
        <v>0.39</v>
      </c>
      <c r="T131" s="147">
        <v>1534</v>
      </c>
      <c r="U131" s="147">
        <v>0.36</v>
      </c>
      <c r="V131" s="146" t="s">
        <v>11</v>
      </c>
      <c r="W131" s="146" t="s">
        <v>392</v>
      </c>
      <c r="Y131" s="146" t="s">
        <v>391</v>
      </c>
      <c r="AA131" s="146" t="s">
        <v>391</v>
      </c>
      <c r="AC131" s="146" t="s">
        <v>391</v>
      </c>
      <c r="AD131" s="146" t="s">
        <v>391</v>
      </c>
      <c r="AF131" s="146" t="s">
        <v>391</v>
      </c>
      <c r="AG131" s="146" t="s">
        <v>391</v>
      </c>
      <c r="AH131" s="146" t="s">
        <v>391</v>
      </c>
    </row>
    <row r="132" spans="1:34">
      <c r="A132" s="146" t="s">
        <v>681</v>
      </c>
      <c r="B132" s="146" t="s">
        <v>208</v>
      </c>
      <c r="C132" s="146" t="s">
        <v>414</v>
      </c>
      <c r="D132" s="146" t="s">
        <v>392</v>
      </c>
      <c r="E132" s="146" t="s">
        <v>706</v>
      </c>
      <c r="F132" s="146" t="s">
        <v>10</v>
      </c>
      <c r="G132" s="146" t="s">
        <v>534</v>
      </c>
      <c r="H132" s="146" t="s">
        <v>590</v>
      </c>
      <c r="I132" s="146" t="s">
        <v>452</v>
      </c>
      <c r="J132" s="146" t="s">
        <v>487</v>
      </c>
      <c r="K132" s="146" t="s">
        <v>454</v>
      </c>
      <c r="L132" s="146" t="s">
        <v>502</v>
      </c>
      <c r="M132" s="146" t="s">
        <v>504</v>
      </c>
      <c r="N132" s="146" t="s">
        <v>458</v>
      </c>
      <c r="P132" s="146" t="s">
        <v>504</v>
      </c>
      <c r="Q132" s="146" t="s">
        <v>466</v>
      </c>
      <c r="S132" s="147">
        <v>0.36</v>
      </c>
      <c r="T132" s="147">
        <v>41</v>
      </c>
      <c r="U132" s="147">
        <v>0.41</v>
      </c>
      <c r="V132" s="146" t="s">
        <v>10</v>
      </c>
      <c r="W132" s="146" t="s">
        <v>392</v>
      </c>
      <c r="Y132" s="146" t="s">
        <v>391</v>
      </c>
      <c r="AA132" s="146" t="s">
        <v>391</v>
      </c>
      <c r="AC132" s="146" t="s">
        <v>391</v>
      </c>
      <c r="AD132" s="146" t="s">
        <v>391</v>
      </c>
      <c r="AF132" s="146" t="s">
        <v>391</v>
      </c>
      <c r="AG132" s="146" t="s">
        <v>391</v>
      </c>
      <c r="AH132" s="146" t="s">
        <v>391</v>
      </c>
    </row>
    <row r="133" spans="1:34">
      <c r="A133" s="146" t="s">
        <v>681</v>
      </c>
      <c r="B133" s="146" t="s">
        <v>210</v>
      </c>
      <c r="C133" s="146" t="s">
        <v>415</v>
      </c>
      <c r="D133" s="146" t="s">
        <v>723</v>
      </c>
      <c r="E133" s="146" t="s">
        <v>551</v>
      </c>
      <c r="F133" s="146" t="s">
        <v>10</v>
      </c>
      <c r="G133" s="146" t="s">
        <v>724</v>
      </c>
      <c r="H133" s="146" t="s">
        <v>542</v>
      </c>
      <c r="I133" s="146" t="s">
        <v>451</v>
      </c>
      <c r="J133" s="146" t="s">
        <v>554</v>
      </c>
      <c r="K133" s="146" t="s">
        <v>691</v>
      </c>
      <c r="L133" s="146" t="s">
        <v>625</v>
      </c>
      <c r="M133" s="146" t="s">
        <v>552</v>
      </c>
      <c r="N133" s="146" t="s">
        <v>460</v>
      </c>
      <c r="O133" s="146" t="s">
        <v>500</v>
      </c>
      <c r="P133" s="146" t="s">
        <v>547</v>
      </c>
      <c r="Q133" s="146" t="s">
        <v>512</v>
      </c>
      <c r="R133" s="146" t="s">
        <v>470</v>
      </c>
      <c r="S133" s="147">
        <v>0.36</v>
      </c>
      <c r="T133" s="147">
        <v>205</v>
      </c>
      <c r="U133" s="147">
        <v>0.41</v>
      </c>
      <c r="V133" s="146" t="s">
        <v>10</v>
      </c>
      <c r="W133" s="146" t="s">
        <v>392</v>
      </c>
      <c r="Y133" s="146" t="s">
        <v>391</v>
      </c>
      <c r="AA133" s="146" t="s">
        <v>391</v>
      </c>
      <c r="AC133" s="146" t="s">
        <v>391</v>
      </c>
      <c r="AD133" s="146" t="s">
        <v>391</v>
      </c>
      <c r="AF133" s="146" t="s">
        <v>391</v>
      </c>
      <c r="AG133" s="146" t="s">
        <v>391</v>
      </c>
      <c r="AH133" s="146" t="s">
        <v>391</v>
      </c>
    </row>
    <row r="134" spans="1:34">
      <c r="A134" s="146" t="s">
        <v>681</v>
      </c>
      <c r="B134" s="146" t="s">
        <v>212</v>
      </c>
      <c r="C134" s="146" t="s">
        <v>416</v>
      </c>
      <c r="D134" s="146" t="s">
        <v>725</v>
      </c>
      <c r="E134" s="146" t="s">
        <v>726</v>
      </c>
      <c r="F134" s="146" t="s">
        <v>10</v>
      </c>
      <c r="G134" s="146" t="s">
        <v>496</v>
      </c>
      <c r="H134" s="146" t="s">
        <v>451</v>
      </c>
      <c r="I134" s="146" t="s">
        <v>452</v>
      </c>
      <c r="J134" s="146" t="s">
        <v>476</v>
      </c>
      <c r="K134" s="146" t="s">
        <v>512</v>
      </c>
      <c r="L134" s="146" t="s">
        <v>706</v>
      </c>
      <c r="M134" s="146" t="s">
        <v>677</v>
      </c>
      <c r="N134" s="146" t="s">
        <v>553</v>
      </c>
      <c r="O134" s="146" t="s">
        <v>673</v>
      </c>
      <c r="P134" s="146" t="s">
        <v>573</v>
      </c>
      <c r="Q134" s="146" t="s">
        <v>553</v>
      </c>
      <c r="R134" s="146" t="s">
        <v>485</v>
      </c>
      <c r="S134" s="147">
        <v>0.54</v>
      </c>
      <c r="T134" s="147">
        <v>123</v>
      </c>
      <c r="U134" s="147">
        <v>0.72</v>
      </c>
      <c r="V134" s="146" t="s">
        <v>10</v>
      </c>
      <c r="W134" s="146" t="s">
        <v>392</v>
      </c>
      <c r="Y134" s="146" t="s">
        <v>391</v>
      </c>
      <c r="AA134" s="146" t="s">
        <v>391</v>
      </c>
      <c r="AC134" s="146" t="s">
        <v>391</v>
      </c>
      <c r="AD134" s="146" t="s">
        <v>391</v>
      </c>
      <c r="AF134" s="146" t="s">
        <v>391</v>
      </c>
      <c r="AG134" s="146" t="s">
        <v>391</v>
      </c>
      <c r="AH134" s="146" t="s">
        <v>391</v>
      </c>
    </row>
    <row r="135" spans="1:34">
      <c r="A135" s="146" t="s">
        <v>681</v>
      </c>
      <c r="B135" s="146" t="s">
        <v>214</v>
      </c>
      <c r="C135" s="146" t="s">
        <v>417</v>
      </c>
      <c r="D135" s="146" t="s">
        <v>727</v>
      </c>
      <c r="E135" s="146" t="s">
        <v>680</v>
      </c>
      <c r="F135" s="146" t="s">
        <v>10</v>
      </c>
      <c r="G135" s="146" t="s">
        <v>476</v>
      </c>
      <c r="H135" s="146" t="s">
        <v>461</v>
      </c>
      <c r="I135" s="146" t="s">
        <v>479</v>
      </c>
      <c r="J135" s="146" t="s">
        <v>509</v>
      </c>
      <c r="K135" s="146" t="s">
        <v>449</v>
      </c>
      <c r="L135" s="146" t="s">
        <v>674</v>
      </c>
      <c r="M135" s="146" t="s">
        <v>563</v>
      </c>
      <c r="N135" s="146" t="s">
        <v>483</v>
      </c>
      <c r="O135" s="146" t="s">
        <v>556</v>
      </c>
      <c r="P135" s="146" t="s">
        <v>554</v>
      </c>
      <c r="Q135" s="146" t="s">
        <v>494</v>
      </c>
      <c r="R135" s="146" t="s">
        <v>556</v>
      </c>
      <c r="S135" s="147">
        <v>0.64</v>
      </c>
      <c r="T135" s="147">
        <v>115</v>
      </c>
      <c r="U135" s="147">
        <v>0.83</v>
      </c>
      <c r="V135" s="146" t="s">
        <v>10</v>
      </c>
      <c r="W135" s="146" t="s">
        <v>392</v>
      </c>
      <c r="Y135" s="146" t="s">
        <v>391</v>
      </c>
      <c r="AA135" s="146" t="s">
        <v>391</v>
      </c>
      <c r="AC135" s="146" t="s">
        <v>391</v>
      </c>
      <c r="AD135" s="146" t="s">
        <v>391</v>
      </c>
      <c r="AF135" s="146" t="s">
        <v>391</v>
      </c>
      <c r="AG135" s="146" t="s">
        <v>391</v>
      </c>
      <c r="AH135" s="146" t="s">
        <v>391</v>
      </c>
    </row>
    <row r="136" spans="1:34">
      <c r="A136" s="146" t="s">
        <v>681</v>
      </c>
      <c r="B136" s="146" t="s">
        <v>216</v>
      </c>
      <c r="C136" s="146" t="s">
        <v>418</v>
      </c>
      <c r="D136" s="146" t="s">
        <v>636</v>
      </c>
      <c r="E136" s="146" t="s">
        <v>472</v>
      </c>
      <c r="F136" s="146" t="s">
        <v>10</v>
      </c>
      <c r="G136" s="146" t="s">
        <v>662</v>
      </c>
      <c r="H136" s="146" t="s">
        <v>692</v>
      </c>
      <c r="I136" s="146" t="s">
        <v>544</v>
      </c>
      <c r="J136" s="146" t="s">
        <v>476</v>
      </c>
      <c r="K136" s="146" t="s">
        <v>544</v>
      </c>
      <c r="L136" s="146" t="s">
        <v>466</v>
      </c>
      <c r="M136" s="146" t="s">
        <v>547</v>
      </c>
      <c r="N136" s="146" t="s">
        <v>510</v>
      </c>
      <c r="O136" s="146" t="s">
        <v>510</v>
      </c>
      <c r="P136" s="146" t="s">
        <v>700</v>
      </c>
      <c r="Q136" s="146" t="s">
        <v>536</v>
      </c>
      <c r="R136" s="146" t="s">
        <v>482</v>
      </c>
      <c r="S136" s="147">
        <v>0.48</v>
      </c>
      <c r="T136" s="147">
        <v>124</v>
      </c>
      <c r="U136" s="147">
        <v>0.52</v>
      </c>
      <c r="V136" s="146" t="s">
        <v>10</v>
      </c>
      <c r="W136" s="146" t="s">
        <v>392</v>
      </c>
      <c r="Y136" s="146" t="s">
        <v>391</v>
      </c>
      <c r="AA136" s="146" t="s">
        <v>391</v>
      </c>
      <c r="AC136" s="146" t="s">
        <v>391</v>
      </c>
      <c r="AD136" s="146" t="s">
        <v>391</v>
      </c>
      <c r="AF136" s="146" t="s">
        <v>391</v>
      </c>
      <c r="AG136" s="146" t="s">
        <v>391</v>
      </c>
      <c r="AH136" s="146" t="s">
        <v>391</v>
      </c>
    </row>
    <row r="137" spans="1:34">
      <c r="A137" s="146" t="s">
        <v>681</v>
      </c>
      <c r="B137" s="146" t="s">
        <v>218</v>
      </c>
      <c r="C137" s="146" t="s">
        <v>420</v>
      </c>
      <c r="D137" s="146" t="s">
        <v>728</v>
      </c>
      <c r="E137" s="146" t="s">
        <v>482</v>
      </c>
      <c r="F137" s="146" t="s">
        <v>10</v>
      </c>
      <c r="G137" s="146" t="s">
        <v>566</v>
      </c>
      <c r="H137" s="146" t="s">
        <v>584</v>
      </c>
      <c r="I137" s="146" t="s">
        <v>645</v>
      </c>
      <c r="J137" s="146" t="s">
        <v>621</v>
      </c>
      <c r="K137" s="146" t="s">
        <v>454</v>
      </c>
      <c r="L137" s="146" t="s">
        <v>498</v>
      </c>
      <c r="M137" s="146" t="s">
        <v>481</v>
      </c>
      <c r="N137" s="146" t="s">
        <v>498</v>
      </c>
      <c r="O137" s="146" t="s">
        <v>689</v>
      </c>
      <c r="P137" s="146" t="s">
        <v>504</v>
      </c>
      <c r="Q137" s="146" t="s">
        <v>508</v>
      </c>
      <c r="S137" s="147">
        <v>0.27</v>
      </c>
      <c r="T137" s="147">
        <v>115</v>
      </c>
      <c r="U137" s="147">
        <v>0.31</v>
      </c>
      <c r="V137" s="146" t="s">
        <v>10</v>
      </c>
      <c r="W137" s="146" t="s">
        <v>392</v>
      </c>
      <c r="Y137" s="146" t="s">
        <v>391</v>
      </c>
      <c r="AA137" s="146" t="s">
        <v>391</v>
      </c>
      <c r="AC137" s="146" t="s">
        <v>391</v>
      </c>
      <c r="AD137" s="146" t="s">
        <v>391</v>
      </c>
      <c r="AF137" s="146" t="s">
        <v>391</v>
      </c>
      <c r="AG137" s="146" t="s">
        <v>391</v>
      </c>
      <c r="AH137" s="146" t="s">
        <v>391</v>
      </c>
    </row>
    <row r="138" spans="1:34">
      <c r="A138" s="146" t="s">
        <v>681</v>
      </c>
      <c r="B138" s="146" t="s">
        <v>226</v>
      </c>
      <c r="C138" s="146" t="s">
        <v>421</v>
      </c>
      <c r="D138" s="146" t="s">
        <v>729</v>
      </c>
      <c r="E138" s="146" t="s">
        <v>551</v>
      </c>
      <c r="F138" s="146" t="s">
        <v>10</v>
      </c>
      <c r="G138" s="146" t="s">
        <v>677</v>
      </c>
      <c r="H138" s="146" t="s">
        <v>497</v>
      </c>
      <c r="I138" s="146" t="s">
        <v>531</v>
      </c>
      <c r="J138" s="146" t="s">
        <v>675</v>
      </c>
      <c r="K138" s="146" t="s">
        <v>458</v>
      </c>
      <c r="L138" s="146" t="s">
        <v>458</v>
      </c>
      <c r="M138" s="146" t="s">
        <v>675</v>
      </c>
      <c r="N138" s="146" t="s">
        <v>532</v>
      </c>
      <c r="O138" s="146" t="s">
        <v>494</v>
      </c>
      <c r="P138" s="146" t="s">
        <v>675</v>
      </c>
      <c r="Q138" s="146" t="s">
        <v>703</v>
      </c>
      <c r="R138" s="146" t="s">
        <v>473</v>
      </c>
      <c r="S138" s="147">
        <v>0.47</v>
      </c>
      <c r="T138" s="147">
        <v>86</v>
      </c>
      <c r="U138" s="147">
        <v>0.52</v>
      </c>
      <c r="V138" s="146" t="s">
        <v>10</v>
      </c>
      <c r="W138" s="146" t="s">
        <v>392</v>
      </c>
      <c r="Y138" s="146" t="s">
        <v>391</v>
      </c>
      <c r="AA138" s="146" t="s">
        <v>391</v>
      </c>
      <c r="AC138" s="146" t="s">
        <v>391</v>
      </c>
      <c r="AD138" s="146" t="s">
        <v>391</v>
      </c>
      <c r="AF138" s="146" t="s">
        <v>391</v>
      </c>
      <c r="AG138" s="146" t="s">
        <v>391</v>
      </c>
      <c r="AH138" s="146" t="s">
        <v>391</v>
      </c>
    </row>
    <row r="139" spans="1:34">
      <c r="A139" s="146" t="s">
        <v>681</v>
      </c>
      <c r="B139" s="146" t="s">
        <v>115</v>
      </c>
      <c r="C139" s="146" t="s">
        <v>397</v>
      </c>
      <c r="D139" s="146" t="s">
        <v>693</v>
      </c>
      <c r="E139" s="146" t="s">
        <v>680</v>
      </c>
      <c r="F139" s="146" t="s">
        <v>10</v>
      </c>
      <c r="G139" s="146" t="s">
        <v>481</v>
      </c>
      <c r="H139" s="146" t="s">
        <v>553</v>
      </c>
      <c r="I139" s="146" t="s">
        <v>673</v>
      </c>
      <c r="J139" s="146" t="s">
        <v>487</v>
      </c>
      <c r="K139" s="146" t="s">
        <v>483</v>
      </c>
      <c r="L139" s="146" t="s">
        <v>642</v>
      </c>
      <c r="M139" s="146" t="s">
        <v>675</v>
      </c>
      <c r="N139" s="146" t="s">
        <v>494</v>
      </c>
      <c r="O139" s="146" t="s">
        <v>665</v>
      </c>
      <c r="P139" s="146" t="s">
        <v>481</v>
      </c>
      <c r="Q139" s="146" t="s">
        <v>491</v>
      </c>
      <c r="R139" s="146" t="s">
        <v>730</v>
      </c>
      <c r="S139" s="147">
        <v>0.63</v>
      </c>
      <c r="T139" s="147">
        <v>64</v>
      </c>
      <c r="U139" s="147">
        <v>0.84</v>
      </c>
      <c r="V139" s="146" t="s">
        <v>10</v>
      </c>
      <c r="W139" s="146" t="s">
        <v>392</v>
      </c>
      <c r="Y139" s="146" t="s">
        <v>391</v>
      </c>
      <c r="AA139" s="146" t="s">
        <v>391</v>
      </c>
      <c r="AC139" s="146" t="s">
        <v>391</v>
      </c>
      <c r="AD139" s="146" t="s">
        <v>391</v>
      </c>
      <c r="AF139" s="146" t="s">
        <v>391</v>
      </c>
      <c r="AG139" s="146" t="s">
        <v>391</v>
      </c>
      <c r="AH139" s="146" t="s">
        <v>391</v>
      </c>
    </row>
    <row r="140" spans="1:34">
      <c r="A140" s="146" t="s">
        <v>681</v>
      </c>
      <c r="B140" s="146" t="s">
        <v>117</v>
      </c>
      <c r="C140" s="146" t="s">
        <v>423</v>
      </c>
      <c r="D140" s="146" t="s">
        <v>731</v>
      </c>
      <c r="E140" s="146" t="s">
        <v>479</v>
      </c>
      <c r="F140" s="146" t="s">
        <v>10</v>
      </c>
      <c r="G140" s="146" t="s">
        <v>509</v>
      </c>
      <c r="H140" s="146" t="s">
        <v>452</v>
      </c>
      <c r="I140" s="146" t="s">
        <v>452</v>
      </c>
      <c r="J140" s="146" t="s">
        <v>504</v>
      </c>
      <c r="K140" s="146" t="s">
        <v>491</v>
      </c>
      <c r="M140" s="146" t="s">
        <v>552</v>
      </c>
      <c r="N140" s="146" t="s">
        <v>494</v>
      </c>
      <c r="O140" s="146" t="s">
        <v>470</v>
      </c>
      <c r="P140" s="146" t="s">
        <v>474</v>
      </c>
      <c r="Q140" s="146" t="s">
        <v>500</v>
      </c>
      <c r="R140" s="146" t="s">
        <v>464</v>
      </c>
      <c r="S140" s="147">
        <v>0.59</v>
      </c>
      <c r="T140" s="147">
        <v>201</v>
      </c>
      <c r="U140" s="147">
        <v>0.71</v>
      </c>
      <c r="V140" s="146" t="s">
        <v>10</v>
      </c>
      <c r="W140" s="146" t="s">
        <v>392</v>
      </c>
      <c r="Y140" s="146" t="s">
        <v>391</v>
      </c>
      <c r="AA140" s="146" t="s">
        <v>391</v>
      </c>
      <c r="AC140" s="146" t="s">
        <v>391</v>
      </c>
      <c r="AD140" s="146" t="s">
        <v>391</v>
      </c>
      <c r="AF140" s="146" t="s">
        <v>391</v>
      </c>
      <c r="AG140" s="146" t="s">
        <v>391</v>
      </c>
      <c r="AH140" s="146" t="s">
        <v>391</v>
      </c>
    </row>
    <row r="141" spans="1:34">
      <c r="A141" s="146" t="s">
        <v>681</v>
      </c>
      <c r="B141" s="146" t="s">
        <v>119</v>
      </c>
      <c r="C141" s="146" t="s">
        <v>424</v>
      </c>
      <c r="D141" s="146" t="s">
        <v>693</v>
      </c>
      <c r="E141" s="146" t="s">
        <v>502</v>
      </c>
      <c r="F141" s="146" t="s">
        <v>11</v>
      </c>
      <c r="G141" s="146" t="s">
        <v>476</v>
      </c>
      <c r="H141" s="146" t="s">
        <v>562</v>
      </c>
      <c r="I141" s="146" t="s">
        <v>549</v>
      </c>
      <c r="J141" s="146" t="s">
        <v>594</v>
      </c>
      <c r="K141" s="146" t="s">
        <v>455</v>
      </c>
      <c r="L141" s="146" t="s">
        <v>499</v>
      </c>
      <c r="M141" s="146" t="s">
        <v>504</v>
      </c>
      <c r="N141" s="146" t="s">
        <v>692</v>
      </c>
      <c r="P141" s="146" t="s">
        <v>504</v>
      </c>
      <c r="Q141" s="146" t="s">
        <v>703</v>
      </c>
      <c r="S141" s="147">
        <v>0.41</v>
      </c>
      <c r="T141" s="147">
        <v>58</v>
      </c>
      <c r="U141" s="147">
        <v>0.48</v>
      </c>
      <c r="V141" s="146" t="s">
        <v>10</v>
      </c>
      <c r="W141" s="146" t="s">
        <v>392</v>
      </c>
      <c r="Y141" s="146" t="s">
        <v>391</v>
      </c>
      <c r="AA141" s="146" t="s">
        <v>391</v>
      </c>
      <c r="AC141" s="146" t="s">
        <v>391</v>
      </c>
      <c r="AD141" s="146" t="s">
        <v>391</v>
      </c>
      <c r="AF141" s="146" t="s">
        <v>391</v>
      </c>
      <c r="AG141" s="146" t="s">
        <v>391</v>
      </c>
      <c r="AH141" s="146" t="s">
        <v>391</v>
      </c>
    </row>
    <row r="142" spans="1:34">
      <c r="A142" s="146" t="s">
        <v>681</v>
      </c>
      <c r="B142" s="146" t="s">
        <v>123</v>
      </c>
      <c r="C142" s="146" t="s">
        <v>425</v>
      </c>
      <c r="D142" s="146" t="s">
        <v>732</v>
      </c>
      <c r="E142" s="146" t="s">
        <v>703</v>
      </c>
      <c r="F142" s="146" t="s">
        <v>10</v>
      </c>
      <c r="G142" s="146" t="s">
        <v>733</v>
      </c>
      <c r="H142" s="146" t="s">
        <v>609</v>
      </c>
      <c r="I142" s="146" t="s">
        <v>555</v>
      </c>
      <c r="J142" s="146" t="s">
        <v>734</v>
      </c>
      <c r="K142" s="146" t="s">
        <v>531</v>
      </c>
      <c r="L142" s="146" t="s">
        <v>602</v>
      </c>
      <c r="M142" s="146" t="s">
        <v>735</v>
      </c>
      <c r="N142" s="146" t="s">
        <v>455</v>
      </c>
      <c r="O142" s="146" t="s">
        <v>689</v>
      </c>
      <c r="P142" s="146" t="s">
        <v>736</v>
      </c>
      <c r="Q142" s="146" t="s">
        <v>488</v>
      </c>
      <c r="R142" s="146" t="s">
        <v>510</v>
      </c>
      <c r="S142" s="147">
        <v>0.4</v>
      </c>
      <c r="T142" s="147">
        <v>5028</v>
      </c>
      <c r="U142" s="147">
        <v>0.44</v>
      </c>
      <c r="V142" s="146" t="s">
        <v>10</v>
      </c>
      <c r="W142" s="146" t="s">
        <v>392</v>
      </c>
      <c r="Y142" s="146" t="s">
        <v>391</v>
      </c>
      <c r="AA142" s="146" t="s">
        <v>391</v>
      </c>
      <c r="AC142" s="146" t="s">
        <v>391</v>
      </c>
      <c r="AD142" s="146" t="s">
        <v>391</v>
      </c>
      <c r="AF142" s="146" t="s">
        <v>391</v>
      </c>
      <c r="AG142" s="146" t="s">
        <v>391</v>
      </c>
      <c r="AH142" s="146" t="s">
        <v>391</v>
      </c>
    </row>
    <row r="143" spans="1:34">
      <c r="A143" s="146" t="s">
        <v>681</v>
      </c>
      <c r="B143" s="146" t="s">
        <v>127</v>
      </c>
      <c r="C143" s="146" t="s">
        <v>426</v>
      </c>
      <c r="D143" s="146" t="s">
        <v>737</v>
      </c>
      <c r="E143" s="146" t="s">
        <v>449</v>
      </c>
      <c r="F143" s="146" t="s">
        <v>10</v>
      </c>
      <c r="G143" s="146" t="s">
        <v>738</v>
      </c>
      <c r="H143" s="146" t="s">
        <v>540</v>
      </c>
      <c r="I143" s="146" t="s">
        <v>452</v>
      </c>
      <c r="J143" s="146" t="s">
        <v>471</v>
      </c>
      <c r="K143" s="146" t="s">
        <v>454</v>
      </c>
      <c r="L143" s="146" t="s">
        <v>460</v>
      </c>
      <c r="M143" s="146" t="s">
        <v>739</v>
      </c>
      <c r="N143" s="146" t="s">
        <v>498</v>
      </c>
      <c r="O143" s="146" t="s">
        <v>536</v>
      </c>
      <c r="P143" s="146" t="s">
        <v>740</v>
      </c>
      <c r="Q143" s="146" t="s">
        <v>460</v>
      </c>
      <c r="R143" s="146" t="s">
        <v>510</v>
      </c>
      <c r="S143" s="147">
        <v>0.42</v>
      </c>
      <c r="T143" s="147">
        <v>932</v>
      </c>
      <c r="U143" s="147">
        <v>0.48</v>
      </c>
      <c r="V143" s="146" t="s">
        <v>10</v>
      </c>
      <c r="W143" s="146" t="s">
        <v>392</v>
      </c>
      <c r="Y143" s="146" t="s">
        <v>391</v>
      </c>
      <c r="AA143" s="146" t="s">
        <v>391</v>
      </c>
      <c r="AC143" s="146" t="s">
        <v>391</v>
      </c>
      <c r="AD143" s="146" t="s">
        <v>391</v>
      </c>
      <c r="AF143" s="146" t="s">
        <v>391</v>
      </c>
      <c r="AG143" s="146" t="s">
        <v>391</v>
      </c>
      <c r="AH143" s="146" t="s">
        <v>391</v>
      </c>
    </row>
    <row r="144" spans="1:34">
      <c r="A144" s="146" t="s">
        <v>681</v>
      </c>
      <c r="B144" s="146" t="s">
        <v>129</v>
      </c>
      <c r="C144" s="146" t="s">
        <v>427</v>
      </c>
      <c r="D144" s="146" t="s">
        <v>741</v>
      </c>
      <c r="E144" s="146" t="s">
        <v>556</v>
      </c>
      <c r="F144" s="146" t="s">
        <v>10</v>
      </c>
      <c r="G144" s="146" t="s">
        <v>628</v>
      </c>
      <c r="H144" s="146" t="s">
        <v>553</v>
      </c>
      <c r="I144" s="146" t="s">
        <v>464</v>
      </c>
      <c r="J144" s="146" t="s">
        <v>558</v>
      </c>
      <c r="K144" s="146" t="s">
        <v>469</v>
      </c>
      <c r="L144" s="146" t="s">
        <v>706</v>
      </c>
      <c r="M144" s="146" t="s">
        <v>593</v>
      </c>
      <c r="N144" s="146" t="s">
        <v>553</v>
      </c>
      <c r="O144" s="146" t="s">
        <v>482</v>
      </c>
      <c r="P144" s="146" t="s">
        <v>504</v>
      </c>
      <c r="Q144" s="146" t="s">
        <v>623</v>
      </c>
      <c r="S144" s="147">
        <v>0.64</v>
      </c>
      <c r="T144" s="147">
        <v>104</v>
      </c>
      <c r="U144" s="147">
        <v>0.74</v>
      </c>
      <c r="V144" s="146" t="s">
        <v>10</v>
      </c>
      <c r="W144" s="146" t="s">
        <v>392</v>
      </c>
      <c r="Y144" s="146" t="s">
        <v>391</v>
      </c>
      <c r="AA144" s="146" t="s">
        <v>391</v>
      </c>
      <c r="AC144" s="146" t="s">
        <v>391</v>
      </c>
      <c r="AD144" s="146" t="s">
        <v>391</v>
      </c>
      <c r="AF144" s="146" t="s">
        <v>391</v>
      </c>
      <c r="AG144" s="146" t="s">
        <v>391</v>
      </c>
      <c r="AH144" s="146" t="s">
        <v>391</v>
      </c>
    </row>
    <row r="145" spans="1:34">
      <c r="A145" s="146" t="s">
        <v>681</v>
      </c>
      <c r="B145" s="146" t="s">
        <v>131</v>
      </c>
      <c r="C145" s="146" t="s">
        <v>428</v>
      </c>
      <c r="D145" s="146" t="s">
        <v>710</v>
      </c>
      <c r="E145" s="146" t="s">
        <v>577</v>
      </c>
      <c r="F145" s="146" t="s">
        <v>10</v>
      </c>
      <c r="G145" s="146" t="s">
        <v>573</v>
      </c>
      <c r="H145" s="146" t="s">
        <v>562</v>
      </c>
      <c r="I145" s="146" t="s">
        <v>532</v>
      </c>
      <c r="J145" s="146" t="s">
        <v>490</v>
      </c>
      <c r="K145" s="146" t="s">
        <v>508</v>
      </c>
      <c r="L145" s="146" t="s">
        <v>455</v>
      </c>
      <c r="M145" s="146" t="s">
        <v>481</v>
      </c>
      <c r="N145" s="146" t="s">
        <v>498</v>
      </c>
      <c r="O145" s="146" t="s">
        <v>461</v>
      </c>
      <c r="P145" s="146" t="s">
        <v>504</v>
      </c>
      <c r="Q145" s="146" t="s">
        <v>689</v>
      </c>
      <c r="S145" s="147">
        <v>0.4</v>
      </c>
      <c r="T145" s="147">
        <v>97</v>
      </c>
      <c r="U145" s="147">
        <v>0.49</v>
      </c>
      <c r="V145" s="146" t="s">
        <v>10</v>
      </c>
      <c r="W145" s="146" t="s">
        <v>392</v>
      </c>
      <c r="Y145" s="146" t="s">
        <v>391</v>
      </c>
      <c r="AA145" s="146" t="s">
        <v>391</v>
      </c>
      <c r="AC145" s="146" t="s">
        <v>391</v>
      </c>
      <c r="AD145" s="146" t="s">
        <v>391</v>
      </c>
      <c r="AF145" s="146" t="s">
        <v>391</v>
      </c>
      <c r="AG145" s="146" t="s">
        <v>391</v>
      </c>
      <c r="AH145" s="146" t="s">
        <v>391</v>
      </c>
    </row>
    <row r="146" spans="1:34">
      <c r="A146" s="146" t="s">
        <v>681</v>
      </c>
      <c r="B146" s="146" t="s">
        <v>135</v>
      </c>
      <c r="C146" s="146" t="s">
        <v>429</v>
      </c>
      <c r="D146" s="146" t="s">
        <v>742</v>
      </c>
      <c r="E146" s="146" t="s">
        <v>703</v>
      </c>
      <c r="F146" s="146" t="s">
        <v>10</v>
      </c>
      <c r="G146" s="146" t="s">
        <v>725</v>
      </c>
      <c r="H146" s="146" t="s">
        <v>684</v>
      </c>
      <c r="I146" s="146" t="s">
        <v>605</v>
      </c>
      <c r="J146" s="146" t="s">
        <v>647</v>
      </c>
      <c r="K146" s="146" t="s">
        <v>691</v>
      </c>
      <c r="L146" s="146" t="s">
        <v>549</v>
      </c>
      <c r="M146" s="146" t="s">
        <v>641</v>
      </c>
      <c r="N146" s="146" t="s">
        <v>454</v>
      </c>
      <c r="O146" s="146" t="s">
        <v>498</v>
      </c>
      <c r="P146" s="146" t="s">
        <v>729</v>
      </c>
      <c r="Q146" s="146" t="s">
        <v>460</v>
      </c>
      <c r="R146" s="146" t="s">
        <v>703</v>
      </c>
      <c r="S146" s="147">
        <v>0.34</v>
      </c>
      <c r="T146" s="147">
        <v>465</v>
      </c>
      <c r="U146" s="147">
        <v>0.4</v>
      </c>
      <c r="V146" s="146" t="s">
        <v>10</v>
      </c>
      <c r="W146" s="146" t="s">
        <v>392</v>
      </c>
      <c r="Y146" s="146" t="s">
        <v>391</v>
      </c>
      <c r="AA146" s="146" t="s">
        <v>391</v>
      </c>
      <c r="AC146" s="146" t="s">
        <v>391</v>
      </c>
      <c r="AD146" s="146" t="s">
        <v>391</v>
      </c>
      <c r="AF146" s="146" t="s">
        <v>391</v>
      </c>
      <c r="AG146" s="146" t="s">
        <v>391</v>
      </c>
      <c r="AH146" s="146" t="s">
        <v>391</v>
      </c>
    </row>
    <row r="147" spans="1:34">
      <c r="A147" s="146" t="s">
        <v>681</v>
      </c>
      <c r="B147" s="146" t="s">
        <v>137</v>
      </c>
      <c r="C147" s="146" t="s">
        <v>430</v>
      </c>
      <c r="D147" s="146" t="s">
        <v>743</v>
      </c>
      <c r="E147" s="146" t="s">
        <v>492</v>
      </c>
      <c r="F147" s="146" t="s">
        <v>10</v>
      </c>
      <c r="G147" s="146" t="s">
        <v>550</v>
      </c>
      <c r="H147" s="146" t="s">
        <v>542</v>
      </c>
      <c r="I147" s="146" t="s">
        <v>542</v>
      </c>
      <c r="J147" s="146" t="s">
        <v>535</v>
      </c>
      <c r="K147" s="146" t="s">
        <v>590</v>
      </c>
      <c r="L147" s="146" t="s">
        <v>584</v>
      </c>
      <c r="M147" s="146" t="s">
        <v>744</v>
      </c>
      <c r="N147" s="146" t="s">
        <v>449</v>
      </c>
      <c r="O147" s="146" t="s">
        <v>449</v>
      </c>
      <c r="P147" s="146" t="s">
        <v>679</v>
      </c>
      <c r="Q147" s="146" t="s">
        <v>571</v>
      </c>
      <c r="R147" s="146" t="s">
        <v>461</v>
      </c>
      <c r="S147" s="147">
        <v>0.48</v>
      </c>
      <c r="T147" s="147">
        <v>166</v>
      </c>
      <c r="U147" s="147">
        <v>0.46</v>
      </c>
      <c r="V147" s="146" t="s">
        <v>11</v>
      </c>
      <c r="W147" s="146" t="s">
        <v>392</v>
      </c>
      <c r="Y147" s="146" t="s">
        <v>391</v>
      </c>
      <c r="AA147" s="146" t="s">
        <v>391</v>
      </c>
      <c r="AC147" s="146" t="s">
        <v>391</v>
      </c>
      <c r="AD147" s="146" t="s">
        <v>391</v>
      </c>
      <c r="AF147" s="146" t="s">
        <v>391</v>
      </c>
      <c r="AG147" s="146" t="s">
        <v>391</v>
      </c>
      <c r="AH147" s="146" t="s">
        <v>391</v>
      </c>
    </row>
    <row r="148" spans="1:34">
      <c r="A148" s="146" t="s">
        <v>681</v>
      </c>
      <c r="B148" s="146" t="s">
        <v>141</v>
      </c>
      <c r="C148" s="146" t="s">
        <v>431</v>
      </c>
      <c r="D148" s="146" t="s">
        <v>716</v>
      </c>
      <c r="E148" s="146" t="s">
        <v>642</v>
      </c>
      <c r="F148" s="146" t="s">
        <v>10</v>
      </c>
      <c r="G148" s="146" t="s">
        <v>501</v>
      </c>
      <c r="H148" s="146" t="s">
        <v>488</v>
      </c>
      <c r="I148" s="146" t="s">
        <v>689</v>
      </c>
      <c r="J148" s="146" t="s">
        <v>504</v>
      </c>
      <c r="K148" s="146" t="s">
        <v>461</v>
      </c>
      <c r="M148" s="146" t="s">
        <v>504</v>
      </c>
      <c r="N148" s="146" t="s">
        <v>703</v>
      </c>
      <c r="P148" s="146" t="s">
        <v>622</v>
      </c>
      <c r="Q148" s="146" t="s">
        <v>492</v>
      </c>
      <c r="R148" s="146" t="s">
        <v>642</v>
      </c>
      <c r="S148" s="147">
        <v>0.59</v>
      </c>
      <c r="T148" s="147">
        <v>59</v>
      </c>
      <c r="U148" s="147">
        <v>0.69</v>
      </c>
      <c r="V148" s="146" t="s">
        <v>10</v>
      </c>
      <c r="W148" s="146" t="s">
        <v>392</v>
      </c>
      <c r="Y148" s="146" t="s">
        <v>391</v>
      </c>
      <c r="AA148" s="146" t="s">
        <v>391</v>
      </c>
      <c r="AC148" s="146" t="s">
        <v>391</v>
      </c>
      <c r="AD148" s="146" t="s">
        <v>391</v>
      </c>
      <c r="AF148" s="146" t="s">
        <v>391</v>
      </c>
      <c r="AG148" s="146" t="s">
        <v>391</v>
      </c>
      <c r="AH148" s="146" t="s">
        <v>391</v>
      </c>
    </row>
    <row r="149" spans="1:34">
      <c r="A149" s="146" t="s">
        <v>681</v>
      </c>
      <c r="B149" s="146" t="s">
        <v>143</v>
      </c>
      <c r="C149" s="146" t="s">
        <v>432</v>
      </c>
      <c r="D149" s="146" t="s">
        <v>745</v>
      </c>
      <c r="E149" s="146" t="s">
        <v>492</v>
      </c>
      <c r="F149" s="146" t="s">
        <v>10</v>
      </c>
      <c r="G149" s="146" t="s">
        <v>746</v>
      </c>
      <c r="H149" s="146" t="s">
        <v>542</v>
      </c>
      <c r="I149" s="146" t="s">
        <v>691</v>
      </c>
      <c r="J149" s="146" t="s">
        <v>600</v>
      </c>
      <c r="K149" s="146" t="s">
        <v>452</v>
      </c>
      <c r="L149" s="146" t="s">
        <v>522</v>
      </c>
      <c r="M149" s="146" t="s">
        <v>622</v>
      </c>
      <c r="N149" s="146" t="s">
        <v>531</v>
      </c>
      <c r="O149" s="146" t="s">
        <v>508</v>
      </c>
      <c r="P149" s="146" t="s">
        <v>622</v>
      </c>
      <c r="Q149" s="146" t="s">
        <v>562</v>
      </c>
      <c r="R149" s="146" t="s">
        <v>518</v>
      </c>
      <c r="S149" s="147">
        <v>0.28999999999999998</v>
      </c>
      <c r="T149" s="147">
        <v>192</v>
      </c>
      <c r="U149" s="147">
        <v>0.36</v>
      </c>
      <c r="V149" s="146" t="s">
        <v>10</v>
      </c>
      <c r="W149" s="146" t="s">
        <v>392</v>
      </c>
      <c r="Y149" s="146" t="s">
        <v>391</v>
      </c>
      <c r="AA149" s="146" t="s">
        <v>391</v>
      </c>
      <c r="AC149" s="146" t="s">
        <v>391</v>
      </c>
      <c r="AD149" s="146" t="s">
        <v>391</v>
      </c>
      <c r="AF149" s="146" t="s">
        <v>391</v>
      </c>
      <c r="AG149" s="146" t="s">
        <v>391</v>
      </c>
      <c r="AH149" s="146" t="s">
        <v>391</v>
      </c>
    </row>
    <row r="150" spans="1:34">
      <c r="A150" s="146" t="s">
        <v>681</v>
      </c>
      <c r="B150" s="146" t="s">
        <v>145</v>
      </c>
      <c r="C150" s="146" t="s">
        <v>433</v>
      </c>
      <c r="D150" s="146" t="s">
        <v>747</v>
      </c>
      <c r="E150" s="146" t="s">
        <v>488</v>
      </c>
      <c r="F150" s="146" t="s">
        <v>11</v>
      </c>
      <c r="G150" s="146" t="s">
        <v>748</v>
      </c>
      <c r="H150" s="146" t="s">
        <v>567</v>
      </c>
      <c r="I150" s="146" t="s">
        <v>691</v>
      </c>
      <c r="J150" s="146" t="s">
        <v>561</v>
      </c>
      <c r="K150" s="146" t="s">
        <v>532</v>
      </c>
      <c r="L150" s="146" t="s">
        <v>562</v>
      </c>
      <c r="M150" s="146" t="s">
        <v>600</v>
      </c>
      <c r="N150" s="146" t="s">
        <v>498</v>
      </c>
      <c r="O150" s="146" t="s">
        <v>488</v>
      </c>
      <c r="P150" s="146" t="s">
        <v>679</v>
      </c>
      <c r="Q150" s="146" t="s">
        <v>602</v>
      </c>
      <c r="R150" s="146" t="s">
        <v>590</v>
      </c>
      <c r="S150" s="147">
        <v>0.41</v>
      </c>
      <c r="T150" s="147">
        <v>221</v>
      </c>
      <c r="U150" s="147">
        <v>0.33</v>
      </c>
      <c r="V150" s="146" t="s">
        <v>11</v>
      </c>
      <c r="W150" s="146" t="s">
        <v>392</v>
      </c>
      <c r="Y150" s="146" t="s">
        <v>391</v>
      </c>
      <c r="AA150" s="146" t="s">
        <v>391</v>
      </c>
      <c r="AC150" s="146" t="s">
        <v>391</v>
      </c>
      <c r="AD150" s="146" t="s">
        <v>391</v>
      </c>
      <c r="AF150" s="146" t="s">
        <v>391</v>
      </c>
      <c r="AG150" s="146" t="s">
        <v>391</v>
      </c>
      <c r="AH150" s="146" t="s">
        <v>391</v>
      </c>
    </row>
    <row r="151" spans="1:34">
      <c r="A151" s="146" t="s">
        <v>681</v>
      </c>
      <c r="B151" s="146" t="s">
        <v>147</v>
      </c>
      <c r="C151" s="146" t="s">
        <v>434</v>
      </c>
      <c r="D151" s="146" t="s">
        <v>749</v>
      </c>
      <c r="E151" s="146" t="s">
        <v>494</v>
      </c>
      <c r="F151" s="146" t="s">
        <v>10</v>
      </c>
      <c r="G151" s="146" t="s">
        <v>533</v>
      </c>
      <c r="H151" s="146" t="s">
        <v>567</v>
      </c>
      <c r="I151" s="146" t="s">
        <v>590</v>
      </c>
      <c r="J151" s="146" t="s">
        <v>622</v>
      </c>
      <c r="K151" s="146" t="s">
        <v>571</v>
      </c>
      <c r="L151" s="146" t="s">
        <v>466</v>
      </c>
      <c r="M151" s="146" t="s">
        <v>750</v>
      </c>
      <c r="N151" s="146" t="s">
        <v>510</v>
      </c>
      <c r="O151" s="146" t="s">
        <v>536</v>
      </c>
      <c r="P151" s="146" t="s">
        <v>751</v>
      </c>
      <c r="Q151" s="146" t="s">
        <v>500</v>
      </c>
      <c r="R151" s="146" t="s">
        <v>483</v>
      </c>
      <c r="S151" s="147">
        <v>0.55000000000000004</v>
      </c>
      <c r="T151" s="147">
        <v>477</v>
      </c>
      <c r="U151" s="147">
        <v>0.59</v>
      </c>
      <c r="V151" s="146" t="s">
        <v>10</v>
      </c>
      <c r="W151" s="146" t="s">
        <v>392</v>
      </c>
      <c r="Y151" s="146" t="s">
        <v>391</v>
      </c>
      <c r="AA151" s="146" t="s">
        <v>391</v>
      </c>
      <c r="AC151" s="146" t="s">
        <v>391</v>
      </c>
      <c r="AD151" s="146" t="s">
        <v>391</v>
      </c>
      <c r="AF151" s="146" t="s">
        <v>391</v>
      </c>
      <c r="AG151" s="146" t="s">
        <v>391</v>
      </c>
      <c r="AH151" s="146" t="s">
        <v>391</v>
      </c>
    </row>
    <row r="152" spans="1:34">
      <c r="A152" s="146" t="s">
        <v>681</v>
      </c>
      <c r="B152" s="146" t="s">
        <v>149</v>
      </c>
      <c r="C152" s="146" t="s">
        <v>435</v>
      </c>
      <c r="D152" s="146" t="s">
        <v>752</v>
      </c>
      <c r="E152" s="146" t="s">
        <v>530</v>
      </c>
      <c r="F152" s="146" t="s">
        <v>10</v>
      </c>
      <c r="G152" s="146" t="s">
        <v>688</v>
      </c>
      <c r="H152" s="146" t="s">
        <v>451</v>
      </c>
      <c r="I152" s="146" t="s">
        <v>497</v>
      </c>
      <c r="J152" s="146" t="s">
        <v>715</v>
      </c>
      <c r="K152" s="146" t="s">
        <v>454</v>
      </c>
      <c r="L152" s="146" t="s">
        <v>458</v>
      </c>
      <c r="M152" s="146" t="s">
        <v>753</v>
      </c>
      <c r="N152" s="146" t="s">
        <v>461</v>
      </c>
      <c r="O152" s="146" t="s">
        <v>642</v>
      </c>
      <c r="P152" s="146" t="s">
        <v>754</v>
      </c>
      <c r="Q152" s="146" t="s">
        <v>494</v>
      </c>
      <c r="R152" s="146" t="s">
        <v>726</v>
      </c>
      <c r="S152" s="147">
        <v>0.51</v>
      </c>
      <c r="T152" s="147">
        <v>527</v>
      </c>
      <c r="U152" s="147">
        <v>0.65</v>
      </c>
      <c r="V152" s="146" t="s">
        <v>10</v>
      </c>
      <c r="W152" s="146" t="s">
        <v>392</v>
      </c>
      <c r="Y152" s="146" t="s">
        <v>391</v>
      </c>
      <c r="AA152" s="146" t="s">
        <v>391</v>
      </c>
      <c r="AC152" s="146" t="s">
        <v>391</v>
      </c>
      <c r="AD152" s="146" t="s">
        <v>391</v>
      </c>
      <c r="AF152" s="146" t="s">
        <v>391</v>
      </c>
      <c r="AG152" s="146" t="s">
        <v>391</v>
      </c>
      <c r="AH152" s="146" t="s">
        <v>391</v>
      </c>
    </row>
    <row r="153" spans="1:34">
      <c r="A153" s="146" t="s">
        <v>681</v>
      </c>
      <c r="B153" s="146" t="s">
        <v>152</v>
      </c>
      <c r="C153" s="146" t="s">
        <v>436</v>
      </c>
      <c r="D153" s="146" t="s">
        <v>755</v>
      </c>
      <c r="E153" s="146" t="s">
        <v>500</v>
      </c>
      <c r="F153" s="146" t="s">
        <v>10</v>
      </c>
      <c r="G153" s="146" t="s">
        <v>550</v>
      </c>
      <c r="H153" s="146" t="s">
        <v>602</v>
      </c>
      <c r="I153" s="146" t="s">
        <v>609</v>
      </c>
      <c r="J153" s="146" t="s">
        <v>672</v>
      </c>
      <c r="K153" s="146" t="s">
        <v>549</v>
      </c>
      <c r="L153" s="146" t="s">
        <v>455</v>
      </c>
      <c r="M153" s="146" t="s">
        <v>585</v>
      </c>
      <c r="N153" s="146" t="s">
        <v>499</v>
      </c>
      <c r="O153" s="146" t="s">
        <v>544</v>
      </c>
      <c r="P153" s="146" t="s">
        <v>756</v>
      </c>
      <c r="Q153" s="146" t="s">
        <v>703</v>
      </c>
      <c r="R153" s="146" t="s">
        <v>472</v>
      </c>
      <c r="S153" s="147">
        <v>0.52</v>
      </c>
      <c r="T153" s="147">
        <v>251</v>
      </c>
      <c r="U153" s="147">
        <v>0.54</v>
      </c>
      <c r="V153" s="146" t="s">
        <v>10</v>
      </c>
      <c r="W153" s="146" t="s">
        <v>392</v>
      </c>
      <c r="Y153" s="146" t="s">
        <v>391</v>
      </c>
      <c r="AA153" s="146" t="s">
        <v>391</v>
      </c>
      <c r="AC153" s="146" t="s">
        <v>391</v>
      </c>
      <c r="AD153" s="146" t="s">
        <v>391</v>
      </c>
      <c r="AF153" s="146" t="s">
        <v>391</v>
      </c>
      <c r="AG153" s="146" t="s">
        <v>391</v>
      </c>
      <c r="AH153" s="146" t="s">
        <v>391</v>
      </c>
    </row>
    <row r="154" spans="1:34">
      <c r="A154" s="146" t="s">
        <v>681</v>
      </c>
      <c r="B154" s="146" t="s">
        <v>154</v>
      </c>
      <c r="C154" s="146" t="s">
        <v>437</v>
      </c>
      <c r="D154" s="146" t="s">
        <v>757</v>
      </c>
      <c r="E154" s="146" t="s">
        <v>692</v>
      </c>
      <c r="F154" s="146" t="s">
        <v>11</v>
      </c>
      <c r="G154" s="146" t="s">
        <v>758</v>
      </c>
      <c r="H154" s="146" t="s">
        <v>609</v>
      </c>
      <c r="I154" s="146" t="s">
        <v>690</v>
      </c>
      <c r="J154" s="146" t="s">
        <v>750</v>
      </c>
      <c r="K154" s="146" t="s">
        <v>625</v>
      </c>
      <c r="L154" s="146" t="s">
        <v>514</v>
      </c>
      <c r="M154" s="146" t="s">
        <v>759</v>
      </c>
      <c r="N154" s="146" t="s">
        <v>567</v>
      </c>
      <c r="O154" s="146" t="s">
        <v>605</v>
      </c>
      <c r="P154" s="146" t="s">
        <v>760</v>
      </c>
      <c r="Q154" s="146" t="s">
        <v>602</v>
      </c>
      <c r="R154" s="146" t="s">
        <v>605</v>
      </c>
      <c r="S154" s="147">
        <v>0.32</v>
      </c>
      <c r="T154" s="147">
        <v>704</v>
      </c>
      <c r="U154" s="147">
        <v>0.23</v>
      </c>
      <c r="V154" s="146" t="s">
        <v>11</v>
      </c>
      <c r="W154" s="146" t="s">
        <v>392</v>
      </c>
      <c r="Y154" s="146" t="s">
        <v>391</v>
      </c>
      <c r="AA154" s="146" t="s">
        <v>391</v>
      </c>
      <c r="AC154" s="146" t="s">
        <v>391</v>
      </c>
      <c r="AD154" s="146" t="s">
        <v>391</v>
      </c>
      <c r="AF154" s="146" t="s">
        <v>391</v>
      </c>
      <c r="AG154" s="146" t="s">
        <v>391</v>
      </c>
      <c r="AH154" s="146" t="s">
        <v>391</v>
      </c>
    </row>
    <row r="155" spans="1:34">
      <c r="A155" s="146" t="s">
        <v>681</v>
      </c>
      <c r="B155" s="146" t="s">
        <v>156</v>
      </c>
      <c r="C155" s="146" t="s">
        <v>438</v>
      </c>
      <c r="D155" s="146" t="s">
        <v>541</v>
      </c>
      <c r="E155" s="146" t="s">
        <v>706</v>
      </c>
      <c r="F155" s="146" t="s">
        <v>10</v>
      </c>
      <c r="G155" s="146" t="s">
        <v>509</v>
      </c>
      <c r="H155" s="146" t="s">
        <v>549</v>
      </c>
      <c r="I155" s="146" t="s">
        <v>488</v>
      </c>
      <c r="J155" s="146" t="s">
        <v>487</v>
      </c>
      <c r="K155" s="146" t="s">
        <v>499</v>
      </c>
      <c r="L155" s="146" t="s">
        <v>466</v>
      </c>
      <c r="M155" s="146" t="s">
        <v>675</v>
      </c>
      <c r="N155" s="146" t="s">
        <v>553</v>
      </c>
      <c r="O155" s="146" t="s">
        <v>551</v>
      </c>
      <c r="P155" s="146" t="s">
        <v>504</v>
      </c>
      <c r="Q155" s="146" t="s">
        <v>491</v>
      </c>
      <c r="S155" s="147">
        <v>0.49</v>
      </c>
      <c r="T155" s="147">
        <v>56</v>
      </c>
      <c r="U155" s="147">
        <v>0.59</v>
      </c>
      <c r="V155" s="146" t="s">
        <v>10</v>
      </c>
      <c r="W155" s="146" t="s">
        <v>392</v>
      </c>
      <c r="Y155" s="146" t="s">
        <v>391</v>
      </c>
      <c r="AA155" s="146" t="s">
        <v>391</v>
      </c>
      <c r="AC155" s="146" t="s">
        <v>391</v>
      </c>
      <c r="AD155" s="146" t="s">
        <v>391</v>
      </c>
      <c r="AF155" s="146" t="s">
        <v>391</v>
      </c>
      <c r="AG155" s="146" t="s">
        <v>391</v>
      </c>
      <c r="AH155" s="146" t="s">
        <v>391</v>
      </c>
    </row>
    <row r="156" spans="1:34">
      <c r="A156" s="146" t="s">
        <v>681</v>
      </c>
      <c r="B156" s="146" t="s">
        <v>158</v>
      </c>
      <c r="C156" s="146" t="s">
        <v>439</v>
      </c>
      <c r="D156" s="146" t="s">
        <v>761</v>
      </c>
      <c r="E156" s="146" t="s">
        <v>532</v>
      </c>
      <c r="F156" s="146" t="s">
        <v>11</v>
      </c>
      <c r="G156" s="146" t="s">
        <v>762</v>
      </c>
      <c r="H156" s="146" t="s">
        <v>601</v>
      </c>
      <c r="I156" s="146" t="s">
        <v>601</v>
      </c>
      <c r="J156" s="146" t="s">
        <v>731</v>
      </c>
      <c r="K156" s="146" t="s">
        <v>691</v>
      </c>
      <c r="L156" s="146" t="s">
        <v>691</v>
      </c>
      <c r="M156" s="146" t="s">
        <v>763</v>
      </c>
      <c r="N156" s="146" t="s">
        <v>522</v>
      </c>
      <c r="O156" s="146" t="s">
        <v>522</v>
      </c>
      <c r="P156" s="146" t="s">
        <v>524</v>
      </c>
      <c r="Q156" s="146" t="s">
        <v>497</v>
      </c>
      <c r="R156" s="146" t="s">
        <v>452</v>
      </c>
      <c r="S156" s="147">
        <v>0.28999999999999998</v>
      </c>
      <c r="T156" s="147">
        <v>940</v>
      </c>
      <c r="U156" s="147">
        <v>0.28000000000000003</v>
      </c>
      <c r="V156" s="146" t="s">
        <v>11</v>
      </c>
      <c r="W156" s="146" t="s">
        <v>392</v>
      </c>
      <c r="Y156" s="146" t="s">
        <v>391</v>
      </c>
      <c r="AA156" s="146" t="s">
        <v>391</v>
      </c>
      <c r="AC156" s="146" t="s">
        <v>391</v>
      </c>
      <c r="AD156" s="146" t="s">
        <v>391</v>
      </c>
      <c r="AF156" s="146" t="s">
        <v>391</v>
      </c>
      <c r="AG156" s="146" t="s">
        <v>391</v>
      </c>
      <c r="AH156" s="146" t="s">
        <v>391</v>
      </c>
    </row>
    <row r="157" spans="1:34">
      <c r="A157" s="146" t="s">
        <v>681</v>
      </c>
      <c r="B157" s="146" t="s">
        <v>160</v>
      </c>
      <c r="C157" s="146" t="s">
        <v>440</v>
      </c>
      <c r="D157" s="146" t="s">
        <v>764</v>
      </c>
      <c r="E157" s="146" t="s">
        <v>483</v>
      </c>
      <c r="F157" s="146" t="s">
        <v>10</v>
      </c>
      <c r="G157" s="146" t="s">
        <v>671</v>
      </c>
      <c r="H157" s="146" t="s">
        <v>522</v>
      </c>
      <c r="I157" s="146" t="s">
        <v>562</v>
      </c>
      <c r="J157" s="146" t="s">
        <v>594</v>
      </c>
      <c r="K157" s="146" t="s">
        <v>461</v>
      </c>
      <c r="L157" s="146" t="s">
        <v>499</v>
      </c>
      <c r="M157" s="146" t="s">
        <v>598</v>
      </c>
      <c r="N157" s="146" t="s">
        <v>512</v>
      </c>
      <c r="O157" s="146" t="s">
        <v>536</v>
      </c>
      <c r="P157" s="146" t="s">
        <v>765</v>
      </c>
      <c r="Q157" s="146" t="s">
        <v>502</v>
      </c>
      <c r="R157" s="146" t="s">
        <v>469</v>
      </c>
      <c r="S157" s="147">
        <v>0.54</v>
      </c>
      <c r="T157" s="147">
        <v>383</v>
      </c>
      <c r="U157" s="147">
        <v>0.6</v>
      </c>
      <c r="V157" s="146" t="s">
        <v>10</v>
      </c>
      <c r="W157" s="146" t="s">
        <v>392</v>
      </c>
      <c r="Y157" s="146" t="s">
        <v>391</v>
      </c>
      <c r="AA157" s="146" t="s">
        <v>391</v>
      </c>
      <c r="AC157" s="146" t="s">
        <v>391</v>
      </c>
      <c r="AD157" s="146" t="s">
        <v>391</v>
      </c>
      <c r="AF157" s="146" t="s">
        <v>391</v>
      </c>
      <c r="AG157" s="146" t="s">
        <v>391</v>
      </c>
      <c r="AH157" s="146" t="s">
        <v>391</v>
      </c>
    </row>
    <row r="158" spans="1:34">
      <c r="A158" s="146" t="s">
        <v>681</v>
      </c>
      <c r="B158" s="146" t="s">
        <v>162</v>
      </c>
      <c r="C158" s="146" t="s">
        <v>441</v>
      </c>
      <c r="D158" s="146" t="s">
        <v>766</v>
      </c>
      <c r="E158" s="146" t="s">
        <v>577</v>
      </c>
      <c r="F158" s="146" t="s">
        <v>10</v>
      </c>
      <c r="G158" s="146" t="s">
        <v>622</v>
      </c>
      <c r="H158" s="146" t="s">
        <v>469</v>
      </c>
      <c r="I158" s="146" t="s">
        <v>665</v>
      </c>
      <c r="J158" s="146" t="s">
        <v>534</v>
      </c>
      <c r="K158" s="146" t="s">
        <v>482</v>
      </c>
      <c r="L158" s="146" t="s">
        <v>464</v>
      </c>
      <c r="M158" s="146" t="s">
        <v>593</v>
      </c>
      <c r="N158" s="146" t="s">
        <v>482</v>
      </c>
      <c r="O158" s="146" t="s">
        <v>475</v>
      </c>
      <c r="P158" s="146" t="s">
        <v>504</v>
      </c>
      <c r="Q158" s="146" t="s">
        <v>536</v>
      </c>
      <c r="S158" s="147">
        <v>0.68</v>
      </c>
      <c r="T158" s="147">
        <v>74</v>
      </c>
      <c r="U158" s="147">
        <v>0.82</v>
      </c>
      <c r="V158" s="146" t="s">
        <v>10</v>
      </c>
      <c r="W158" s="146" t="s">
        <v>392</v>
      </c>
      <c r="Y158" s="146" t="s">
        <v>391</v>
      </c>
      <c r="AA158" s="146" t="s">
        <v>391</v>
      </c>
      <c r="AC158" s="146" t="s">
        <v>391</v>
      </c>
      <c r="AD158" s="146" t="s">
        <v>391</v>
      </c>
      <c r="AF158" s="146" t="s">
        <v>391</v>
      </c>
      <c r="AG158" s="146" t="s">
        <v>391</v>
      </c>
      <c r="AH158" s="146" t="s">
        <v>391</v>
      </c>
    </row>
    <row r="159" spans="1:34">
      <c r="A159" s="146" t="s">
        <v>681</v>
      </c>
      <c r="B159" s="146" t="s">
        <v>164</v>
      </c>
      <c r="C159" s="146" t="s">
        <v>442</v>
      </c>
      <c r="D159" s="146" t="s">
        <v>767</v>
      </c>
      <c r="E159" s="146" t="s">
        <v>449</v>
      </c>
      <c r="F159" s="146" t="s">
        <v>10</v>
      </c>
      <c r="G159" s="146" t="s">
        <v>546</v>
      </c>
      <c r="H159" s="146" t="s">
        <v>549</v>
      </c>
      <c r="I159" s="146" t="s">
        <v>531</v>
      </c>
      <c r="J159" s="146" t="s">
        <v>538</v>
      </c>
      <c r="K159" s="146" t="s">
        <v>460</v>
      </c>
      <c r="L159" s="146" t="s">
        <v>532</v>
      </c>
      <c r="M159" s="146" t="s">
        <v>768</v>
      </c>
      <c r="N159" s="146" t="s">
        <v>689</v>
      </c>
      <c r="O159" s="146" t="s">
        <v>502</v>
      </c>
      <c r="P159" s="146" t="s">
        <v>769</v>
      </c>
      <c r="Q159" s="146" t="s">
        <v>461</v>
      </c>
      <c r="R159" s="146" t="s">
        <v>703</v>
      </c>
      <c r="S159" s="147">
        <v>0.53</v>
      </c>
      <c r="T159" s="147">
        <v>2464</v>
      </c>
      <c r="U159" s="147">
        <v>0.56000000000000005</v>
      </c>
      <c r="V159" s="146" t="s">
        <v>10</v>
      </c>
      <c r="W159" s="146" t="s">
        <v>392</v>
      </c>
      <c r="Y159" s="146" t="s">
        <v>391</v>
      </c>
      <c r="AA159" s="146" t="s">
        <v>391</v>
      </c>
      <c r="AC159" s="146" t="s">
        <v>391</v>
      </c>
      <c r="AD159" s="146" t="s">
        <v>391</v>
      </c>
      <c r="AF159" s="146" t="s">
        <v>391</v>
      </c>
      <c r="AG159" s="146" t="s">
        <v>391</v>
      </c>
      <c r="AH159" s="146" t="s">
        <v>391</v>
      </c>
    </row>
    <row r="160" spans="1:34">
      <c r="A160" s="146" t="s">
        <v>681</v>
      </c>
      <c r="B160" s="146" t="s">
        <v>166</v>
      </c>
      <c r="C160" s="146" t="s">
        <v>443</v>
      </c>
      <c r="D160" s="146" t="s">
        <v>770</v>
      </c>
      <c r="E160" s="146" t="s">
        <v>703</v>
      </c>
      <c r="F160" s="146" t="s">
        <v>10</v>
      </c>
      <c r="G160" s="146" t="s">
        <v>525</v>
      </c>
      <c r="H160" s="146" t="s">
        <v>542</v>
      </c>
      <c r="I160" s="146" t="s">
        <v>640</v>
      </c>
      <c r="J160" s="146" t="s">
        <v>771</v>
      </c>
      <c r="K160" s="146" t="s">
        <v>499</v>
      </c>
      <c r="L160" s="146" t="s">
        <v>498</v>
      </c>
      <c r="M160" s="146" t="s">
        <v>772</v>
      </c>
      <c r="N160" s="146" t="s">
        <v>502</v>
      </c>
      <c r="O160" s="146" t="s">
        <v>703</v>
      </c>
      <c r="P160" s="146" t="s">
        <v>773</v>
      </c>
      <c r="Q160" s="146" t="s">
        <v>571</v>
      </c>
      <c r="R160" s="146" t="s">
        <v>461</v>
      </c>
      <c r="S160" s="147">
        <v>0.49</v>
      </c>
      <c r="T160" s="147">
        <v>1531</v>
      </c>
      <c r="U160" s="147">
        <v>0.5</v>
      </c>
      <c r="V160" s="146" t="s">
        <v>10</v>
      </c>
      <c r="W160" s="146" t="s">
        <v>392</v>
      </c>
      <c r="Y160" s="146" t="s">
        <v>391</v>
      </c>
      <c r="AA160" s="146" t="s">
        <v>391</v>
      </c>
      <c r="AC160" s="146" t="s">
        <v>391</v>
      </c>
      <c r="AD160" s="146" t="s">
        <v>391</v>
      </c>
      <c r="AF160" s="146" t="s">
        <v>391</v>
      </c>
      <c r="AG160" s="146" t="s">
        <v>391</v>
      </c>
      <c r="AH160" s="146" t="s">
        <v>391</v>
      </c>
    </row>
    <row r="161" spans="1:34">
      <c r="A161" s="146" t="s">
        <v>681</v>
      </c>
      <c r="B161" s="146" t="s">
        <v>168</v>
      </c>
      <c r="C161" s="146" t="s">
        <v>444</v>
      </c>
      <c r="D161" s="146" t="s">
        <v>669</v>
      </c>
      <c r="E161" s="146" t="s">
        <v>494</v>
      </c>
      <c r="F161" s="146" t="s">
        <v>10</v>
      </c>
      <c r="G161" s="146" t="s">
        <v>774</v>
      </c>
      <c r="H161" s="146" t="s">
        <v>567</v>
      </c>
      <c r="I161" s="146" t="s">
        <v>602</v>
      </c>
      <c r="J161" s="146" t="s">
        <v>603</v>
      </c>
      <c r="K161" s="146" t="s">
        <v>488</v>
      </c>
      <c r="L161" s="146" t="s">
        <v>458</v>
      </c>
      <c r="M161" s="146" t="s">
        <v>564</v>
      </c>
      <c r="N161" s="146" t="s">
        <v>571</v>
      </c>
      <c r="O161" s="146" t="s">
        <v>492</v>
      </c>
      <c r="P161" s="146" t="s">
        <v>748</v>
      </c>
      <c r="Q161" s="146" t="s">
        <v>458</v>
      </c>
      <c r="R161" s="146" t="s">
        <v>473</v>
      </c>
      <c r="S161" s="147">
        <v>0.45</v>
      </c>
      <c r="T161" s="147">
        <v>245</v>
      </c>
      <c r="U161" s="147">
        <v>0.55000000000000004</v>
      </c>
      <c r="V161" s="146" t="s">
        <v>10</v>
      </c>
      <c r="W161" s="146" t="s">
        <v>392</v>
      </c>
      <c r="Y161" s="146" t="s">
        <v>391</v>
      </c>
      <c r="AA161" s="146" t="s">
        <v>391</v>
      </c>
      <c r="AC161" s="146" t="s">
        <v>391</v>
      </c>
      <c r="AD161" s="146" t="s">
        <v>391</v>
      </c>
      <c r="AF161" s="146" t="s">
        <v>391</v>
      </c>
      <c r="AG161" s="146" t="s">
        <v>391</v>
      </c>
      <c r="AH161" s="146" t="s">
        <v>391</v>
      </c>
    </row>
    <row r="162" spans="1:34">
      <c r="A162" s="146" t="s">
        <v>681</v>
      </c>
      <c r="B162" s="146" t="s">
        <v>170</v>
      </c>
      <c r="C162" s="146" t="s">
        <v>445</v>
      </c>
      <c r="D162" s="146" t="s">
        <v>599</v>
      </c>
      <c r="E162" s="146" t="s">
        <v>472</v>
      </c>
      <c r="F162" s="146" t="s">
        <v>10</v>
      </c>
      <c r="G162" s="146" t="s">
        <v>744</v>
      </c>
      <c r="H162" s="146" t="s">
        <v>452</v>
      </c>
      <c r="I162" s="146" t="s">
        <v>497</v>
      </c>
      <c r="J162" s="146" t="s">
        <v>621</v>
      </c>
      <c r="K162" s="146" t="s">
        <v>508</v>
      </c>
      <c r="L162" s="146" t="s">
        <v>466</v>
      </c>
      <c r="M162" s="146" t="s">
        <v>561</v>
      </c>
      <c r="N162" s="146" t="s">
        <v>458</v>
      </c>
      <c r="O162" s="146" t="s">
        <v>703</v>
      </c>
      <c r="P162" s="146" t="s">
        <v>392</v>
      </c>
      <c r="Q162" s="146" t="s">
        <v>458</v>
      </c>
      <c r="R162" s="146" t="s">
        <v>458</v>
      </c>
      <c r="S162" s="147">
        <v>0.46</v>
      </c>
      <c r="T162" s="147">
        <v>183</v>
      </c>
      <c r="U162" s="147">
        <v>0.5</v>
      </c>
      <c r="V162" s="146" t="s">
        <v>10</v>
      </c>
      <c r="W162" s="146" t="s">
        <v>392</v>
      </c>
      <c r="Y162" s="146" t="s">
        <v>391</v>
      </c>
      <c r="AA162" s="146" t="s">
        <v>391</v>
      </c>
      <c r="AC162" s="146" t="s">
        <v>391</v>
      </c>
      <c r="AD162" s="146" t="s">
        <v>391</v>
      </c>
      <c r="AF162" s="146" t="s">
        <v>391</v>
      </c>
      <c r="AG162" s="146" t="s">
        <v>391</v>
      </c>
      <c r="AH162" s="146" t="s">
        <v>391</v>
      </c>
    </row>
    <row r="163" spans="1:34">
      <c r="A163" s="146" t="s">
        <v>775</v>
      </c>
      <c r="B163" s="146" t="s">
        <v>152</v>
      </c>
      <c r="C163" s="146" t="s">
        <v>436</v>
      </c>
      <c r="D163" s="146" t="s">
        <v>776</v>
      </c>
      <c r="E163" s="146" t="s">
        <v>703</v>
      </c>
      <c r="F163" s="146" t="s">
        <v>11</v>
      </c>
      <c r="S163" s="147">
        <v>0.47</v>
      </c>
      <c r="T163" s="147">
        <v>301</v>
      </c>
      <c r="U163" s="147">
        <v>0.44</v>
      </c>
      <c r="V163" s="146" t="s">
        <v>10</v>
      </c>
      <c r="W163" s="146" t="s">
        <v>606</v>
      </c>
      <c r="X163" s="146" t="s">
        <v>541</v>
      </c>
      <c r="Y163" s="147">
        <v>0.55000000000000004</v>
      </c>
      <c r="Z163" s="146" t="s">
        <v>777</v>
      </c>
      <c r="AA163" s="147">
        <v>0.62</v>
      </c>
      <c r="AB163" s="146" t="s">
        <v>541</v>
      </c>
      <c r="AC163" s="147">
        <v>0.43</v>
      </c>
      <c r="AD163" s="147">
        <v>0.32</v>
      </c>
      <c r="AE163" s="146" t="s">
        <v>529</v>
      </c>
      <c r="AF163" s="147">
        <v>0.48</v>
      </c>
      <c r="AG163" s="147">
        <v>0.48</v>
      </c>
      <c r="AH163" s="146" t="s">
        <v>391</v>
      </c>
    </row>
    <row r="164" spans="1:34">
      <c r="A164" s="146" t="s">
        <v>775</v>
      </c>
      <c r="B164" s="146" t="s">
        <v>149</v>
      </c>
      <c r="C164" s="146" t="s">
        <v>435</v>
      </c>
      <c r="D164" s="146" t="s">
        <v>778</v>
      </c>
      <c r="E164" s="146" t="s">
        <v>642</v>
      </c>
      <c r="F164" s="146" t="s">
        <v>10</v>
      </c>
      <c r="S164" s="147">
        <v>0.48</v>
      </c>
      <c r="T164" s="147">
        <v>878</v>
      </c>
      <c r="U164" s="147">
        <v>0.54</v>
      </c>
      <c r="V164" s="146" t="s">
        <v>10</v>
      </c>
      <c r="W164" s="146" t="s">
        <v>606</v>
      </c>
      <c r="X164" s="146" t="s">
        <v>779</v>
      </c>
      <c r="Y164" s="147">
        <v>0.66</v>
      </c>
      <c r="Z164" s="146" t="s">
        <v>780</v>
      </c>
      <c r="AA164" s="147">
        <v>0.79</v>
      </c>
      <c r="AB164" s="146" t="s">
        <v>779</v>
      </c>
      <c r="AC164" s="147">
        <v>0.42</v>
      </c>
      <c r="AD164" s="147">
        <v>0.38</v>
      </c>
      <c r="AE164" s="146" t="s">
        <v>781</v>
      </c>
      <c r="AF164" s="147">
        <v>0.52</v>
      </c>
      <c r="AG164" s="147">
        <v>0.67</v>
      </c>
      <c r="AH164" s="146" t="s">
        <v>391</v>
      </c>
    </row>
    <row r="165" spans="1:34">
      <c r="A165" s="146" t="s">
        <v>775</v>
      </c>
      <c r="B165" s="146" t="s">
        <v>156</v>
      </c>
      <c r="C165" s="146" t="s">
        <v>438</v>
      </c>
      <c r="D165" s="146" t="s">
        <v>708</v>
      </c>
      <c r="E165" s="146" t="s">
        <v>482</v>
      </c>
      <c r="F165" s="146" t="s">
        <v>10</v>
      </c>
      <c r="S165" s="147">
        <v>0.5</v>
      </c>
      <c r="T165" s="147">
        <v>71</v>
      </c>
      <c r="U165" s="147">
        <v>0.59</v>
      </c>
      <c r="V165" s="146" t="s">
        <v>10</v>
      </c>
      <c r="W165" s="146" t="s">
        <v>606</v>
      </c>
      <c r="X165" s="146" t="s">
        <v>547</v>
      </c>
      <c r="Y165" s="147">
        <v>0.74</v>
      </c>
      <c r="Z165" s="146" t="s">
        <v>712</v>
      </c>
      <c r="AA165" s="147">
        <v>0.65</v>
      </c>
      <c r="AB165" s="146" t="s">
        <v>547</v>
      </c>
      <c r="AC165" s="147">
        <v>0.46</v>
      </c>
      <c r="AD165" s="147">
        <v>0.68</v>
      </c>
      <c r="AE165" s="146" t="s">
        <v>671</v>
      </c>
      <c r="AF165" s="147">
        <v>0.52</v>
      </c>
      <c r="AG165" s="147">
        <v>0.53</v>
      </c>
      <c r="AH165" s="146" t="s">
        <v>391</v>
      </c>
    </row>
    <row r="166" spans="1:34">
      <c r="A166" s="146" t="s">
        <v>775</v>
      </c>
      <c r="B166" s="146" t="s">
        <v>158</v>
      </c>
      <c r="C166" s="146" t="s">
        <v>439</v>
      </c>
      <c r="D166" s="146" t="s">
        <v>782</v>
      </c>
      <c r="E166" s="146" t="s">
        <v>492</v>
      </c>
      <c r="F166" s="146" t="s">
        <v>10</v>
      </c>
      <c r="S166" s="147">
        <v>0.34</v>
      </c>
      <c r="T166" s="147">
        <v>1691</v>
      </c>
      <c r="U166" s="147">
        <v>0.39</v>
      </c>
      <c r="V166" s="146" t="s">
        <v>10</v>
      </c>
      <c r="W166" s="146" t="s">
        <v>606</v>
      </c>
      <c r="X166" s="146" t="s">
        <v>783</v>
      </c>
      <c r="Y166" s="147">
        <v>0.73</v>
      </c>
      <c r="Z166" s="146" t="s">
        <v>784</v>
      </c>
      <c r="AA166" s="147">
        <v>0.57999999999999996</v>
      </c>
      <c r="AB166" s="146" t="s">
        <v>783</v>
      </c>
      <c r="AC166" s="147">
        <v>0.44</v>
      </c>
      <c r="AD166" s="147">
        <v>0.51</v>
      </c>
      <c r="AE166" s="146" t="s">
        <v>785</v>
      </c>
      <c r="AF166" s="147">
        <v>0.27</v>
      </c>
      <c r="AG166" s="147">
        <v>0.31</v>
      </c>
      <c r="AH166" s="146" t="s">
        <v>391</v>
      </c>
    </row>
    <row r="167" spans="1:34">
      <c r="A167" s="146" t="s">
        <v>775</v>
      </c>
      <c r="B167" s="146" t="s">
        <v>160</v>
      </c>
      <c r="C167" s="146" t="s">
        <v>440</v>
      </c>
      <c r="D167" s="146" t="s">
        <v>786</v>
      </c>
      <c r="E167" s="146" t="s">
        <v>472</v>
      </c>
      <c r="F167" s="146" t="s">
        <v>10</v>
      </c>
      <c r="S167" s="147">
        <v>0.56000000000000005</v>
      </c>
      <c r="T167" s="147">
        <v>554</v>
      </c>
      <c r="U167" s="147">
        <v>0.59</v>
      </c>
      <c r="V167" s="146" t="s">
        <v>10</v>
      </c>
      <c r="W167" s="146" t="s">
        <v>606</v>
      </c>
      <c r="X167" s="146" t="s">
        <v>468</v>
      </c>
      <c r="Y167" s="147">
        <v>0.68</v>
      </c>
      <c r="Z167" s="146" t="s">
        <v>592</v>
      </c>
      <c r="AA167" s="147">
        <v>0.65</v>
      </c>
      <c r="AB167" s="146" t="s">
        <v>468</v>
      </c>
      <c r="AC167" s="147">
        <v>0.56999999999999995</v>
      </c>
      <c r="AD167" s="147">
        <v>0.63</v>
      </c>
      <c r="AE167" s="146" t="s">
        <v>787</v>
      </c>
      <c r="AF167" s="147">
        <v>0.56000000000000005</v>
      </c>
      <c r="AG167" s="147">
        <v>0.57999999999999996</v>
      </c>
      <c r="AH167" s="146" t="s">
        <v>391</v>
      </c>
    </row>
    <row r="168" spans="1:34">
      <c r="A168" s="146" t="s">
        <v>775</v>
      </c>
      <c r="B168" s="146" t="s">
        <v>162</v>
      </c>
      <c r="C168" s="146" t="s">
        <v>441</v>
      </c>
      <c r="D168" s="146" t="s">
        <v>788</v>
      </c>
      <c r="E168" s="146" t="s">
        <v>665</v>
      </c>
      <c r="F168" s="146" t="s">
        <v>10</v>
      </c>
      <c r="S168" s="147">
        <v>0.57999999999999996</v>
      </c>
      <c r="T168" s="147">
        <v>129</v>
      </c>
      <c r="U168" s="147">
        <v>0.68</v>
      </c>
      <c r="V168" s="146" t="s">
        <v>10</v>
      </c>
      <c r="W168" s="146" t="s">
        <v>606</v>
      </c>
      <c r="X168" s="146" t="s">
        <v>564</v>
      </c>
      <c r="Y168" s="147">
        <v>0.77</v>
      </c>
      <c r="Z168" s="146" t="s">
        <v>766</v>
      </c>
      <c r="AA168" s="147">
        <v>0.85</v>
      </c>
      <c r="AB168" s="146" t="s">
        <v>564</v>
      </c>
      <c r="AC168" s="147">
        <v>0.48</v>
      </c>
      <c r="AD168" s="147">
        <v>0.48</v>
      </c>
      <c r="AE168" s="146" t="s">
        <v>543</v>
      </c>
      <c r="AF168" s="147">
        <v>0.65</v>
      </c>
      <c r="AG168" s="147">
        <v>0.84</v>
      </c>
      <c r="AH168" s="146" t="s">
        <v>391</v>
      </c>
    </row>
    <row r="169" spans="1:34">
      <c r="A169" s="146" t="s">
        <v>775</v>
      </c>
      <c r="B169" s="146" t="s">
        <v>164</v>
      </c>
      <c r="C169" s="146" t="s">
        <v>442</v>
      </c>
      <c r="D169" s="146" t="s">
        <v>789</v>
      </c>
      <c r="E169" s="146" t="s">
        <v>449</v>
      </c>
      <c r="F169" s="146" t="s">
        <v>10</v>
      </c>
      <c r="S169" s="147">
        <v>0.52</v>
      </c>
      <c r="T169" s="147">
        <v>3043</v>
      </c>
      <c r="U169" s="147">
        <v>0.54</v>
      </c>
      <c r="V169" s="146" t="s">
        <v>10</v>
      </c>
      <c r="W169" s="146" t="s">
        <v>606</v>
      </c>
      <c r="X169" s="146" t="s">
        <v>790</v>
      </c>
      <c r="Y169" s="147">
        <v>0.63</v>
      </c>
      <c r="Z169" s="146" t="s">
        <v>791</v>
      </c>
      <c r="AA169" s="147">
        <v>0.64</v>
      </c>
      <c r="AB169" s="146" t="s">
        <v>790</v>
      </c>
      <c r="AC169" s="147">
        <v>0.46</v>
      </c>
      <c r="AD169" s="147">
        <v>0.41</v>
      </c>
      <c r="AE169" s="146" t="s">
        <v>792</v>
      </c>
      <c r="AF169" s="147">
        <v>0.53</v>
      </c>
      <c r="AG169" s="147">
        <v>0.56999999999999995</v>
      </c>
      <c r="AH169" s="146" t="s">
        <v>391</v>
      </c>
    </row>
    <row r="170" spans="1:34">
      <c r="A170" s="146" t="s">
        <v>775</v>
      </c>
      <c r="B170" s="146" t="s">
        <v>166</v>
      </c>
      <c r="C170" s="146" t="s">
        <v>443</v>
      </c>
      <c r="D170" s="146" t="s">
        <v>793</v>
      </c>
      <c r="E170" s="146" t="s">
        <v>706</v>
      </c>
      <c r="F170" s="146" t="s">
        <v>10</v>
      </c>
      <c r="S170" s="147">
        <v>0.49</v>
      </c>
      <c r="T170" s="147">
        <v>2567</v>
      </c>
      <c r="U170" s="147">
        <v>0.59</v>
      </c>
      <c r="V170" s="146" t="s">
        <v>10</v>
      </c>
      <c r="W170" s="146" t="s">
        <v>606</v>
      </c>
      <c r="X170" s="146" t="s">
        <v>794</v>
      </c>
      <c r="Y170" s="147">
        <v>0.76</v>
      </c>
      <c r="Z170" s="146" t="s">
        <v>795</v>
      </c>
      <c r="AA170" s="147">
        <v>0.67</v>
      </c>
      <c r="AB170" s="146" t="s">
        <v>794</v>
      </c>
      <c r="AC170" s="147">
        <v>0.49</v>
      </c>
      <c r="AD170" s="147">
        <v>0.65</v>
      </c>
      <c r="AE170" s="146" t="s">
        <v>796</v>
      </c>
      <c r="AF170" s="147">
        <v>0.49</v>
      </c>
      <c r="AG170" s="147">
        <v>0.55000000000000004</v>
      </c>
      <c r="AH170" s="146" t="s">
        <v>391</v>
      </c>
    </row>
    <row r="171" spans="1:34">
      <c r="A171" s="146" t="s">
        <v>775</v>
      </c>
      <c r="B171" s="146" t="s">
        <v>168</v>
      </c>
      <c r="C171" s="146" t="s">
        <v>444</v>
      </c>
      <c r="D171" s="146" t="s">
        <v>797</v>
      </c>
      <c r="E171" s="146" t="s">
        <v>464</v>
      </c>
      <c r="F171" s="146" t="s">
        <v>10</v>
      </c>
      <c r="S171" s="147">
        <v>0.42</v>
      </c>
      <c r="T171" s="147">
        <v>411</v>
      </c>
      <c r="U171" s="147">
        <v>0.56000000000000005</v>
      </c>
      <c r="V171" s="146" t="s">
        <v>10</v>
      </c>
      <c r="W171" s="146" t="s">
        <v>606</v>
      </c>
      <c r="X171" s="146" t="s">
        <v>798</v>
      </c>
      <c r="Y171" s="147">
        <v>0.82</v>
      </c>
      <c r="Z171" s="146" t="s">
        <v>799</v>
      </c>
      <c r="AA171" s="147">
        <v>0.76</v>
      </c>
      <c r="AB171" s="146" t="s">
        <v>798</v>
      </c>
      <c r="AC171" s="147">
        <v>0.43</v>
      </c>
      <c r="AD171" s="147">
        <v>0.67</v>
      </c>
      <c r="AE171" s="146" t="s">
        <v>617</v>
      </c>
      <c r="AF171" s="147">
        <v>0.42</v>
      </c>
      <c r="AG171" s="147">
        <v>0.5</v>
      </c>
      <c r="AH171" s="146" t="s">
        <v>391</v>
      </c>
    </row>
    <row r="172" spans="1:34">
      <c r="A172" s="146" t="s">
        <v>775</v>
      </c>
      <c r="B172" s="146" t="s">
        <v>170</v>
      </c>
      <c r="C172" s="146" t="s">
        <v>445</v>
      </c>
      <c r="D172" s="146" t="s">
        <v>800</v>
      </c>
      <c r="E172" s="146" t="s">
        <v>494</v>
      </c>
      <c r="F172" s="146" t="s">
        <v>10</v>
      </c>
      <c r="S172" s="147">
        <v>0.47</v>
      </c>
      <c r="T172" s="147">
        <v>375</v>
      </c>
      <c r="U172" s="147">
        <v>0.47</v>
      </c>
      <c r="V172" s="146" t="s">
        <v>10</v>
      </c>
      <c r="W172" s="146" t="s">
        <v>606</v>
      </c>
      <c r="X172" s="146" t="s">
        <v>801</v>
      </c>
      <c r="Y172" s="147">
        <v>0.67</v>
      </c>
      <c r="Z172" s="146" t="s">
        <v>612</v>
      </c>
      <c r="AA172" s="147">
        <v>0.63</v>
      </c>
      <c r="AB172" s="146" t="s">
        <v>801</v>
      </c>
      <c r="AC172" s="147">
        <v>0.45</v>
      </c>
      <c r="AD172" s="147">
        <v>0.43</v>
      </c>
      <c r="AE172" s="146" t="s">
        <v>754</v>
      </c>
      <c r="AF172" s="147">
        <v>0.48</v>
      </c>
      <c r="AG172" s="147">
        <v>0.5</v>
      </c>
      <c r="AH172" s="146" t="s">
        <v>391</v>
      </c>
    </row>
    <row r="173" spans="1:34">
      <c r="A173" s="146" t="s">
        <v>775</v>
      </c>
      <c r="B173" s="146" t="s">
        <v>172</v>
      </c>
      <c r="C173" s="146" t="s">
        <v>393</v>
      </c>
      <c r="D173" s="146" t="s">
        <v>653</v>
      </c>
      <c r="E173" s="146" t="s">
        <v>472</v>
      </c>
      <c r="F173" s="146" t="s">
        <v>10</v>
      </c>
      <c r="S173" s="147">
        <v>0.43</v>
      </c>
      <c r="T173" s="147">
        <v>170</v>
      </c>
      <c r="U173" s="147">
        <v>0.41</v>
      </c>
      <c r="V173" s="146" t="s">
        <v>11</v>
      </c>
      <c r="W173" s="146" t="s">
        <v>606</v>
      </c>
      <c r="X173" s="146" t="s">
        <v>566</v>
      </c>
      <c r="Y173" s="147">
        <v>0.71</v>
      </c>
      <c r="Z173" s="146" t="s">
        <v>647</v>
      </c>
      <c r="AA173" s="147">
        <v>0.64</v>
      </c>
      <c r="AB173" s="146" t="s">
        <v>566</v>
      </c>
      <c r="AC173" s="147">
        <v>0.49</v>
      </c>
      <c r="AD173" s="147">
        <v>0.44</v>
      </c>
      <c r="AE173" s="146" t="s">
        <v>639</v>
      </c>
      <c r="AF173" s="147">
        <v>0.39</v>
      </c>
      <c r="AG173" s="147">
        <v>0.38</v>
      </c>
      <c r="AH173" s="146" t="s">
        <v>391</v>
      </c>
    </row>
    <row r="174" spans="1:34">
      <c r="A174" s="146" t="s">
        <v>775</v>
      </c>
      <c r="B174" s="146" t="s">
        <v>174</v>
      </c>
      <c r="C174" s="146" t="s">
        <v>398</v>
      </c>
      <c r="D174" s="146" t="s">
        <v>802</v>
      </c>
      <c r="E174" s="146" t="s">
        <v>706</v>
      </c>
      <c r="F174" s="146" t="s">
        <v>10</v>
      </c>
      <c r="S174" s="147">
        <v>0.45</v>
      </c>
      <c r="T174" s="147">
        <v>316</v>
      </c>
      <c r="U174" s="147">
        <v>0.55000000000000004</v>
      </c>
      <c r="V174" s="146" t="s">
        <v>10</v>
      </c>
      <c r="W174" s="146" t="s">
        <v>606</v>
      </c>
      <c r="X174" s="146" t="s">
        <v>803</v>
      </c>
      <c r="Y174" s="147">
        <v>0.7</v>
      </c>
      <c r="Z174" s="146" t="s">
        <v>739</v>
      </c>
      <c r="AA174" s="147">
        <v>0.71</v>
      </c>
      <c r="AB174" s="146" t="s">
        <v>803</v>
      </c>
      <c r="AC174" s="147">
        <v>0.47</v>
      </c>
      <c r="AD174" s="147">
        <v>0.56999999999999995</v>
      </c>
      <c r="AE174" s="146" t="s">
        <v>804</v>
      </c>
      <c r="AF174" s="147">
        <v>0.43</v>
      </c>
      <c r="AG174" s="147">
        <v>0.54</v>
      </c>
      <c r="AH174" s="146" t="s">
        <v>391</v>
      </c>
    </row>
    <row r="175" spans="1:34">
      <c r="A175" s="146" t="s">
        <v>775</v>
      </c>
      <c r="B175" s="146" t="s">
        <v>176</v>
      </c>
      <c r="C175" s="146" t="s">
        <v>399</v>
      </c>
      <c r="D175" s="146" t="s">
        <v>788</v>
      </c>
      <c r="E175" s="146" t="s">
        <v>623</v>
      </c>
      <c r="F175" s="146" t="s">
        <v>10</v>
      </c>
      <c r="S175" s="147">
        <v>0.44</v>
      </c>
      <c r="T175" s="147">
        <v>152</v>
      </c>
      <c r="U175" s="147">
        <v>0.52</v>
      </c>
      <c r="V175" s="146" t="s">
        <v>10</v>
      </c>
      <c r="W175" s="146" t="s">
        <v>606</v>
      </c>
      <c r="X175" s="146" t="s">
        <v>670</v>
      </c>
      <c r="Y175" s="147">
        <v>0.7</v>
      </c>
      <c r="Z175" s="146" t="s">
        <v>805</v>
      </c>
      <c r="AA175" s="147">
        <v>0.72</v>
      </c>
      <c r="AB175" s="146" t="s">
        <v>670</v>
      </c>
      <c r="AC175" s="147">
        <v>0.47</v>
      </c>
      <c r="AD175" s="147">
        <v>0.54</v>
      </c>
      <c r="AE175" s="146" t="s">
        <v>774</v>
      </c>
      <c r="AF175" s="147">
        <v>0.42</v>
      </c>
      <c r="AG175" s="147">
        <v>0.51</v>
      </c>
      <c r="AH175" s="146" t="s">
        <v>391</v>
      </c>
    </row>
    <row r="176" spans="1:34">
      <c r="A176" s="146" t="s">
        <v>775</v>
      </c>
      <c r="B176" s="146" t="s">
        <v>180</v>
      </c>
      <c r="C176" s="146" t="s">
        <v>400</v>
      </c>
      <c r="D176" s="146" t="s">
        <v>806</v>
      </c>
      <c r="E176" s="146" t="s">
        <v>500</v>
      </c>
      <c r="F176" s="146" t="s">
        <v>11</v>
      </c>
      <c r="S176" s="147">
        <v>0.31</v>
      </c>
      <c r="T176" s="147">
        <v>327</v>
      </c>
      <c r="U176" s="147">
        <v>0.28999999999999998</v>
      </c>
      <c r="V176" s="146" t="s">
        <v>11</v>
      </c>
      <c r="W176" s="146" t="s">
        <v>606</v>
      </c>
      <c r="X176" s="146" t="s">
        <v>807</v>
      </c>
      <c r="Y176" s="147">
        <v>0.56000000000000005</v>
      </c>
      <c r="Z176" s="146" t="s">
        <v>808</v>
      </c>
      <c r="AA176" s="147">
        <v>0.62</v>
      </c>
      <c r="AB176" s="146" t="s">
        <v>807</v>
      </c>
      <c r="AC176" s="147">
        <v>0.38</v>
      </c>
      <c r="AD176" s="147">
        <v>0.21</v>
      </c>
      <c r="AE176" s="146" t="s">
        <v>809</v>
      </c>
      <c r="AF176" s="147">
        <v>0.28999999999999998</v>
      </c>
      <c r="AG176" s="147">
        <v>0.31</v>
      </c>
      <c r="AH176" s="146" t="s">
        <v>391</v>
      </c>
    </row>
    <row r="177" spans="1:34">
      <c r="A177" s="146" t="s">
        <v>775</v>
      </c>
      <c r="B177" s="146" t="s">
        <v>182</v>
      </c>
      <c r="C177" s="146" t="s">
        <v>401</v>
      </c>
      <c r="D177" s="146" t="s">
        <v>810</v>
      </c>
      <c r="E177" s="146" t="s">
        <v>485</v>
      </c>
      <c r="F177" s="146" t="s">
        <v>10</v>
      </c>
      <c r="S177" s="147">
        <v>0.6</v>
      </c>
      <c r="T177" s="147">
        <v>444</v>
      </c>
      <c r="U177" s="147">
        <v>0.76</v>
      </c>
      <c r="V177" s="146" t="s">
        <v>10</v>
      </c>
      <c r="W177" s="146" t="s">
        <v>606</v>
      </c>
      <c r="X177" s="146" t="s">
        <v>801</v>
      </c>
      <c r="Y177" s="147">
        <v>0.83</v>
      </c>
      <c r="Z177" s="146" t="s">
        <v>811</v>
      </c>
      <c r="AA177" s="147">
        <v>0.87</v>
      </c>
      <c r="AB177" s="146" t="s">
        <v>801</v>
      </c>
      <c r="AC177" s="147">
        <v>0.48</v>
      </c>
      <c r="AD177" s="147">
        <v>0.71</v>
      </c>
      <c r="AE177" s="146" t="s">
        <v>812</v>
      </c>
      <c r="AF177" s="147">
        <v>0.67</v>
      </c>
      <c r="AG177" s="147">
        <v>0.79</v>
      </c>
      <c r="AH177" s="146" t="s">
        <v>391</v>
      </c>
    </row>
    <row r="178" spans="1:34">
      <c r="A178" s="146" t="s">
        <v>775</v>
      </c>
      <c r="B178" s="146" t="s">
        <v>184</v>
      </c>
      <c r="C178" s="146" t="s">
        <v>402</v>
      </c>
      <c r="D178" s="146" t="s">
        <v>813</v>
      </c>
      <c r="E178" s="146" t="s">
        <v>665</v>
      </c>
      <c r="F178" s="146" t="s">
        <v>10</v>
      </c>
      <c r="S178" s="147">
        <v>0.49</v>
      </c>
      <c r="T178" s="147">
        <v>94</v>
      </c>
      <c r="U178" s="147">
        <v>0.62</v>
      </c>
      <c r="V178" s="146" t="s">
        <v>10</v>
      </c>
      <c r="W178" s="146" t="s">
        <v>606</v>
      </c>
      <c r="X178" s="146" t="s">
        <v>554</v>
      </c>
      <c r="Y178" s="147">
        <v>0.77</v>
      </c>
      <c r="Z178" s="146" t="s">
        <v>506</v>
      </c>
      <c r="AA178" s="147">
        <v>0.85</v>
      </c>
      <c r="AB178" s="146" t="s">
        <v>554</v>
      </c>
      <c r="AC178" s="147">
        <v>0.43</v>
      </c>
      <c r="AD178" s="147">
        <v>0.5</v>
      </c>
      <c r="AE178" s="146" t="s">
        <v>748</v>
      </c>
      <c r="AF178" s="147">
        <v>0.54</v>
      </c>
      <c r="AG178" s="147">
        <v>0.72</v>
      </c>
      <c r="AH178" s="146" t="s">
        <v>391</v>
      </c>
    </row>
    <row r="179" spans="1:34">
      <c r="A179" s="146" t="s">
        <v>775</v>
      </c>
      <c r="B179" s="146" t="s">
        <v>186</v>
      </c>
      <c r="C179" s="146" t="s">
        <v>403</v>
      </c>
      <c r="D179" s="146" t="s">
        <v>699</v>
      </c>
      <c r="E179" s="146" t="s">
        <v>473</v>
      </c>
      <c r="F179" s="146" t="s">
        <v>10</v>
      </c>
      <c r="S179" s="147">
        <v>0.49</v>
      </c>
      <c r="T179" s="147">
        <v>208</v>
      </c>
      <c r="U179" s="147">
        <v>0.63</v>
      </c>
      <c r="V179" s="146" t="s">
        <v>10</v>
      </c>
      <c r="W179" s="146" t="s">
        <v>606</v>
      </c>
      <c r="X179" s="146" t="s">
        <v>579</v>
      </c>
      <c r="Y179" s="147">
        <v>0.79</v>
      </c>
      <c r="Z179" s="146" t="s">
        <v>814</v>
      </c>
      <c r="AA179" s="147">
        <v>0.74</v>
      </c>
      <c r="AB179" s="146" t="s">
        <v>579</v>
      </c>
      <c r="AC179" s="147">
        <v>0.47</v>
      </c>
      <c r="AD179" s="147">
        <v>0.63</v>
      </c>
      <c r="AE179" s="146" t="s">
        <v>815</v>
      </c>
      <c r="AF179" s="147">
        <v>0.5</v>
      </c>
      <c r="AG179" s="147">
        <v>0.63</v>
      </c>
      <c r="AH179" s="146" t="s">
        <v>391</v>
      </c>
    </row>
    <row r="180" spans="1:34">
      <c r="A180" s="146" t="s">
        <v>775</v>
      </c>
      <c r="B180" s="146" t="s">
        <v>188</v>
      </c>
      <c r="C180" s="146" t="s">
        <v>404</v>
      </c>
      <c r="D180" s="146" t="s">
        <v>523</v>
      </c>
      <c r="E180" s="146" t="s">
        <v>551</v>
      </c>
      <c r="F180" s="146" t="s">
        <v>10</v>
      </c>
      <c r="S180" s="147">
        <v>0.43</v>
      </c>
      <c r="T180" s="147">
        <v>153</v>
      </c>
      <c r="U180" s="147">
        <v>0.52</v>
      </c>
      <c r="V180" s="146" t="s">
        <v>10</v>
      </c>
      <c r="W180" s="146" t="s">
        <v>606</v>
      </c>
      <c r="X180" s="146" t="s">
        <v>490</v>
      </c>
      <c r="Y180" s="147">
        <v>0.7</v>
      </c>
      <c r="Z180" s="146" t="s">
        <v>636</v>
      </c>
      <c r="AA180" s="147">
        <v>0.71</v>
      </c>
      <c r="AB180" s="146" t="s">
        <v>490</v>
      </c>
      <c r="AC180" s="147">
        <v>0.42</v>
      </c>
      <c r="AD180" s="147">
        <v>0.44</v>
      </c>
      <c r="AE180" s="146" t="s">
        <v>619</v>
      </c>
      <c r="AF180" s="147">
        <v>0.43</v>
      </c>
      <c r="AG180" s="147">
        <v>0.54</v>
      </c>
      <c r="AH180" s="146" t="s">
        <v>391</v>
      </c>
    </row>
    <row r="181" spans="1:34">
      <c r="A181" s="146" t="s">
        <v>775</v>
      </c>
      <c r="B181" s="146" t="s">
        <v>190</v>
      </c>
      <c r="C181" s="146" t="s">
        <v>405</v>
      </c>
      <c r="D181" s="146" t="s">
        <v>816</v>
      </c>
      <c r="E181" s="146" t="s">
        <v>470</v>
      </c>
      <c r="F181" s="146" t="s">
        <v>10</v>
      </c>
      <c r="S181" s="147">
        <v>0.5</v>
      </c>
      <c r="T181" s="147">
        <v>741</v>
      </c>
      <c r="U181" s="147">
        <v>0.59</v>
      </c>
      <c r="V181" s="146" t="s">
        <v>10</v>
      </c>
      <c r="W181" s="146" t="s">
        <v>606</v>
      </c>
      <c r="X181" s="146" t="s">
        <v>817</v>
      </c>
      <c r="Y181" s="147">
        <v>0.77</v>
      </c>
      <c r="Z181" s="146" t="s">
        <v>818</v>
      </c>
      <c r="AA181" s="147">
        <v>0.72</v>
      </c>
      <c r="AB181" s="146" t="s">
        <v>817</v>
      </c>
      <c r="AC181" s="147">
        <v>0.48</v>
      </c>
      <c r="AD181" s="147">
        <v>0.55000000000000004</v>
      </c>
      <c r="AE181" s="146" t="s">
        <v>819</v>
      </c>
      <c r="AF181" s="147">
        <v>0.51</v>
      </c>
      <c r="AG181" s="147">
        <v>0.61</v>
      </c>
      <c r="AH181" s="146" t="s">
        <v>391</v>
      </c>
    </row>
    <row r="182" spans="1:34">
      <c r="A182" s="146" t="s">
        <v>775</v>
      </c>
      <c r="B182" s="146" t="s">
        <v>192</v>
      </c>
      <c r="C182" s="146" t="s">
        <v>406</v>
      </c>
      <c r="D182" s="146" t="s">
        <v>678</v>
      </c>
      <c r="E182" s="146" t="s">
        <v>485</v>
      </c>
      <c r="F182" s="146" t="s">
        <v>10</v>
      </c>
      <c r="S182" s="147">
        <v>0.5</v>
      </c>
      <c r="T182" s="147">
        <v>120</v>
      </c>
      <c r="U182" s="147">
        <v>0.66</v>
      </c>
      <c r="V182" s="146" t="s">
        <v>10</v>
      </c>
      <c r="W182" s="146" t="s">
        <v>606</v>
      </c>
      <c r="X182" s="146" t="s">
        <v>712</v>
      </c>
      <c r="Y182" s="147">
        <v>0.8</v>
      </c>
      <c r="Z182" s="146" t="s">
        <v>805</v>
      </c>
      <c r="AA182" s="147">
        <v>0.89</v>
      </c>
      <c r="AB182" s="146" t="s">
        <v>712</v>
      </c>
      <c r="AC182" s="147">
        <v>0.52</v>
      </c>
      <c r="AD182" s="147">
        <v>0.63</v>
      </c>
      <c r="AE182" s="146" t="s">
        <v>663</v>
      </c>
      <c r="AF182" s="147">
        <v>0.49</v>
      </c>
      <c r="AG182" s="147">
        <v>0.68</v>
      </c>
      <c r="AH182" s="146" t="s">
        <v>391</v>
      </c>
    </row>
    <row r="183" spans="1:34">
      <c r="A183" s="146" t="s">
        <v>775</v>
      </c>
      <c r="B183" s="146" t="s">
        <v>194</v>
      </c>
      <c r="C183" s="146" t="s">
        <v>407</v>
      </c>
      <c r="D183" s="146" t="s">
        <v>820</v>
      </c>
      <c r="E183" s="146" t="s">
        <v>551</v>
      </c>
      <c r="F183" s="146" t="s">
        <v>10</v>
      </c>
      <c r="S183" s="147">
        <v>0.41</v>
      </c>
      <c r="T183" s="147">
        <v>462</v>
      </c>
      <c r="U183" s="147">
        <v>0.48</v>
      </c>
      <c r="V183" s="146" t="s">
        <v>10</v>
      </c>
      <c r="W183" s="146" t="s">
        <v>606</v>
      </c>
      <c r="X183" s="146" t="s">
        <v>821</v>
      </c>
      <c r="Y183" s="147">
        <v>0.73</v>
      </c>
      <c r="Z183" s="146" t="s">
        <v>777</v>
      </c>
      <c r="AA183" s="147">
        <v>0.7</v>
      </c>
      <c r="AB183" s="146" t="s">
        <v>821</v>
      </c>
      <c r="AC183" s="147">
        <v>0.43</v>
      </c>
      <c r="AD183" s="147">
        <v>0.46</v>
      </c>
      <c r="AE183" s="146" t="s">
        <v>731</v>
      </c>
      <c r="AF183" s="147">
        <v>0.39</v>
      </c>
      <c r="AG183" s="147">
        <v>0.51</v>
      </c>
      <c r="AH183" s="146" t="s">
        <v>391</v>
      </c>
    </row>
    <row r="184" spans="1:34">
      <c r="A184" s="146" t="s">
        <v>775</v>
      </c>
      <c r="B184" s="146" t="s">
        <v>196</v>
      </c>
      <c r="C184" s="146" t="s">
        <v>408</v>
      </c>
      <c r="D184" s="146" t="s">
        <v>822</v>
      </c>
      <c r="E184" s="146" t="s">
        <v>553</v>
      </c>
      <c r="F184" s="146" t="s">
        <v>10</v>
      </c>
      <c r="S184" s="147">
        <v>0.37</v>
      </c>
      <c r="T184" s="147">
        <v>334</v>
      </c>
      <c r="U184" s="147">
        <v>0.43</v>
      </c>
      <c r="V184" s="146" t="s">
        <v>10</v>
      </c>
      <c r="W184" s="146" t="s">
        <v>606</v>
      </c>
      <c r="X184" s="146" t="s">
        <v>823</v>
      </c>
      <c r="Y184" s="147">
        <v>0.73</v>
      </c>
      <c r="Z184" s="146" t="s">
        <v>824</v>
      </c>
      <c r="AA184" s="147">
        <v>0.55000000000000004</v>
      </c>
      <c r="AB184" s="146" t="s">
        <v>823</v>
      </c>
      <c r="AC184" s="147">
        <v>0.45</v>
      </c>
      <c r="AD184" s="147">
        <v>0.59</v>
      </c>
      <c r="AE184" s="146" t="s">
        <v>771</v>
      </c>
      <c r="AF184" s="147">
        <v>0.33</v>
      </c>
      <c r="AG184" s="147">
        <v>0.33</v>
      </c>
      <c r="AH184" s="146" t="s">
        <v>391</v>
      </c>
    </row>
    <row r="185" spans="1:34">
      <c r="A185" s="146" t="s">
        <v>775</v>
      </c>
      <c r="B185" s="146" t="s">
        <v>198</v>
      </c>
      <c r="C185" s="146" t="s">
        <v>409</v>
      </c>
      <c r="D185" s="146" t="s">
        <v>825</v>
      </c>
      <c r="E185" s="146" t="s">
        <v>480</v>
      </c>
      <c r="F185" s="146" t="s">
        <v>10</v>
      </c>
      <c r="S185" s="147">
        <v>0.55000000000000004</v>
      </c>
      <c r="T185" s="147">
        <v>131</v>
      </c>
      <c r="U185" s="147">
        <v>0.71</v>
      </c>
      <c r="V185" s="146" t="s">
        <v>10</v>
      </c>
      <c r="W185" s="146" t="s">
        <v>606</v>
      </c>
      <c r="X185" s="146" t="s">
        <v>573</v>
      </c>
      <c r="Y185" s="147">
        <v>0.88</v>
      </c>
      <c r="Z185" s="146" t="s">
        <v>579</v>
      </c>
      <c r="AA185" s="147">
        <v>0.77</v>
      </c>
      <c r="AB185" s="146" t="s">
        <v>573</v>
      </c>
      <c r="AC185" s="147">
        <v>0.41</v>
      </c>
      <c r="AD185" s="147">
        <v>0.77</v>
      </c>
      <c r="AE185" s="146" t="s">
        <v>667</v>
      </c>
      <c r="AF185" s="147">
        <v>0.61</v>
      </c>
      <c r="AG185" s="147">
        <v>0.68</v>
      </c>
      <c r="AH185" s="146" t="s">
        <v>391</v>
      </c>
    </row>
    <row r="186" spans="1:34">
      <c r="A186" s="146" t="s">
        <v>775</v>
      </c>
      <c r="B186" s="146" t="s">
        <v>200</v>
      </c>
      <c r="C186" s="146" t="s">
        <v>411</v>
      </c>
      <c r="D186" s="146" t="s">
        <v>826</v>
      </c>
      <c r="E186" s="146" t="s">
        <v>492</v>
      </c>
      <c r="F186" s="146" t="s">
        <v>10</v>
      </c>
      <c r="S186" s="147">
        <v>0.43</v>
      </c>
      <c r="T186" s="147">
        <v>581</v>
      </c>
      <c r="U186" s="147">
        <v>0.46</v>
      </c>
      <c r="V186" s="146" t="s">
        <v>10</v>
      </c>
      <c r="W186" s="146" t="s">
        <v>606</v>
      </c>
      <c r="X186" s="146" t="s">
        <v>699</v>
      </c>
      <c r="Y186" s="147">
        <v>0.68</v>
      </c>
      <c r="Z186" s="146" t="s">
        <v>827</v>
      </c>
      <c r="AA186" s="147">
        <v>0.61</v>
      </c>
      <c r="AB186" s="146" t="s">
        <v>699</v>
      </c>
      <c r="AC186" s="147">
        <v>0.46</v>
      </c>
      <c r="AD186" s="147">
        <v>0.51</v>
      </c>
      <c r="AE186" s="146" t="s">
        <v>828</v>
      </c>
      <c r="AF186" s="147">
        <v>0.41</v>
      </c>
      <c r="AG186" s="147">
        <v>0.43</v>
      </c>
      <c r="AH186" s="146" t="s">
        <v>391</v>
      </c>
    </row>
    <row r="187" spans="1:34">
      <c r="A187" s="146" t="s">
        <v>775</v>
      </c>
      <c r="B187" s="146" t="s">
        <v>202</v>
      </c>
      <c r="C187" s="146" t="s">
        <v>412</v>
      </c>
      <c r="D187" s="146" t="s">
        <v>814</v>
      </c>
      <c r="E187" s="146" t="s">
        <v>689</v>
      </c>
      <c r="F187" s="146" t="s">
        <v>11</v>
      </c>
      <c r="S187" s="147">
        <v>0.28999999999999998</v>
      </c>
      <c r="T187" s="147">
        <v>98</v>
      </c>
      <c r="U187" s="147">
        <v>0.21</v>
      </c>
      <c r="V187" s="146" t="s">
        <v>11</v>
      </c>
      <c r="W187" s="146" t="s">
        <v>606</v>
      </c>
      <c r="X187" s="146" t="s">
        <v>700</v>
      </c>
      <c r="Y187" s="147">
        <v>0.39</v>
      </c>
      <c r="Z187" s="146" t="s">
        <v>693</v>
      </c>
      <c r="AA187" s="147">
        <v>0.55000000000000004</v>
      </c>
      <c r="AB187" s="146" t="s">
        <v>700</v>
      </c>
      <c r="AC187" s="147">
        <v>0.41</v>
      </c>
      <c r="AD187" s="147">
        <v>0.19</v>
      </c>
      <c r="AE187" s="146" t="s">
        <v>606</v>
      </c>
      <c r="AF187" s="147">
        <v>0.22</v>
      </c>
      <c r="AG187" s="147">
        <v>0.23</v>
      </c>
      <c r="AH187" s="146" t="s">
        <v>391</v>
      </c>
    </row>
    <row r="188" spans="1:34">
      <c r="A188" s="146" t="s">
        <v>775</v>
      </c>
      <c r="B188" s="146" t="s">
        <v>204</v>
      </c>
      <c r="C188" s="146" t="s">
        <v>413</v>
      </c>
      <c r="D188" s="146" t="s">
        <v>829</v>
      </c>
      <c r="E188" s="146" t="s">
        <v>461</v>
      </c>
      <c r="F188" s="146" t="s">
        <v>11</v>
      </c>
      <c r="S188" s="147">
        <v>0.36</v>
      </c>
      <c r="T188" s="147">
        <v>1993</v>
      </c>
      <c r="U188" s="147">
        <v>0.34</v>
      </c>
      <c r="V188" s="146" t="s">
        <v>11</v>
      </c>
      <c r="W188" s="146" t="s">
        <v>606</v>
      </c>
      <c r="X188" s="146" t="s">
        <v>830</v>
      </c>
      <c r="Y188" s="147">
        <v>0.59</v>
      </c>
      <c r="Z188" s="146" t="s">
        <v>831</v>
      </c>
      <c r="AA188" s="147">
        <v>0.55000000000000004</v>
      </c>
      <c r="AB188" s="146" t="s">
        <v>830</v>
      </c>
      <c r="AC188" s="147">
        <v>0.44</v>
      </c>
      <c r="AD188" s="147">
        <v>0.37</v>
      </c>
      <c r="AE188" s="146" t="s">
        <v>832</v>
      </c>
      <c r="AF188" s="147">
        <v>0.33</v>
      </c>
      <c r="AG188" s="147">
        <v>0.34</v>
      </c>
      <c r="AH188" s="146" t="s">
        <v>391</v>
      </c>
    </row>
    <row r="189" spans="1:34">
      <c r="A189" s="146" t="s">
        <v>775</v>
      </c>
      <c r="B189" s="146" t="s">
        <v>206</v>
      </c>
      <c r="C189" s="146" t="s">
        <v>833</v>
      </c>
      <c r="D189" s="146" t="s">
        <v>591</v>
      </c>
      <c r="E189" s="146" t="s">
        <v>530</v>
      </c>
      <c r="F189" s="146" t="s">
        <v>10</v>
      </c>
      <c r="S189" s="147">
        <v>0.56000000000000005</v>
      </c>
      <c r="T189" s="147">
        <v>113</v>
      </c>
      <c r="U189" s="147">
        <v>0.67</v>
      </c>
      <c r="V189" s="146" t="s">
        <v>10</v>
      </c>
      <c r="W189" s="146" t="s">
        <v>606</v>
      </c>
      <c r="X189" s="146" t="s">
        <v>677</v>
      </c>
      <c r="Y189" s="147">
        <v>0.83</v>
      </c>
      <c r="Z189" s="146" t="s">
        <v>667</v>
      </c>
      <c r="AA189" s="147">
        <v>0.77</v>
      </c>
      <c r="AB189" s="146" t="s">
        <v>677</v>
      </c>
      <c r="AC189" s="147">
        <v>0.53</v>
      </c>
      <c r="AD189" s="147">
        <v>0.66</v>
      </c>
      <c r="AE189" s="146" t="s">
        <v>589</v>
      </c>
      <c r="AF189" s="147">
        <v>0.56999999999999995</v>
      </c>
      <c r="AG189" s="147">
        <v>0.68</v>
      </c>
      <c r="AH189" s="146" t="s">
        <v>391</v>
      </c>
    </row>
    <row r="190" spans="1:34">
      <c r="A190" s="146" t="s">
        <v>775</v>
      </c>
      <c r="B190" s="146" t="s">
        <v>208</v>
      </c>
      <c r="C190" s="146" t="s">
        <v>414</v>
      </c>
      <c r="D190" s="146" t="s">
        <v>591</v>
      </c>
      <c r="E190" s="146" t="s">
        <v>623</v>
      </c>
      <c r="F190" s="146" t="s">
        <v>10</v>
      </c>
      <c r="S190" s="147">
        <v>0.49</v>
      </c>
      <c r="T190" s="147">
        <v>104</v>
      </c>
      <c r="U190" s="147">
        <v>0.63</v>
      </c>
      <c r="V190" s="146" t="s">
        <v>10</v>
      </c>
      <c r="W190" s="146" t="s">
        <v>606</v>
      </c>
      <c r="X190" s="146" t="s">
        <v>569</v>
      </c>
      <c r="Y190" s="147">
        <v>0.76</v>
      </c>
      <c r="Z190" s="146" t="s">
        <v>589</v>
      </c>
      <c r="AA190" s="147">
        <v>0.71</v>
      </c>
      <c r="AB190" s="146" t="s">
        <v>569</v>
      </c>
      <c r="AC190" s="147">
        <v>0.49</v>
      </c>
      <c r="AD190" s="147">
        <v>0.67</v>
      </c>
      <c r="AE190" s="146" t="s">
        <v>834</v>
      </c>
      <c r="AF190" s="147">
        <v>0.48</v>
      </c>
      <c r="AG190" s="147">
        <v>0.59</v>
      </c>
      <c r="AH190" s="146" t="s">
        <v>391</v>
      </c>
    </row>
    <row r="191" spans="1:34">
      <c r="A191" s="146" t="s">
        <v>775</v>
      </c>
      <c r="B191" s="146" t="s">
        <v>210</v>
      </c>
      <c r="C191" s="146" t="s">
        <v>415</v>
      </c>
      <c r="D191" s="146" t="s">
        <v>828</v>
      </c>
      <c r="E191" s="146" t="s">
        <v>706</v>
      </c>
      <c r="F191" s="146" t="s">
        <v>10</v>
      </c>
      <c r="S191" s="147">
        <v>0.36</v>
      </c>
      <c r="T191" s="147">
        <v>313</v>
      </c>
      <c r="U191" s="147">
        <v>0.45</v>
      </c>
      <c r="V191" s="146" t="s">
        <v>10</v>
      </c>
      <c r="W191" s="146" t="s">
        <v>606</v>
      </c>
      <c r="X191" s="146" t="s">
        <v>698</v>
      </c>
      <c r="Y191" s="147">
        <v>0.83</v>
      </c>
      <c r="Z191" s="146" t="s">
        <v>599</v>
      </c>
      <c r="AA191" s="147">
        <v>0.61</v>
      </c>
      <c r="AB191" s="146" t="s">
        <v>698</v>
      </c>
      <c r="AC191" s="147">
        <v>0.41</v>
      </c>
      <c r="AD191" s="147">
        <v>0.56999999999999995</v>
      </c>
      <c r="AE191" s="146" t="s">
        <v>835</v>
      </c>
      <c r="AF191" s="147">
        <v>0.32</v>
      </c>
      <c r="AG191" s="147">
        <v>0.34</v>
      </c>
      <c r="AH191" s="146" t="s">
        <v>391</v>
      </c>
    </row>
    <row r="192" spans="1:34">
      <c r="A192" s="146" t="s">
        <v>775</v>
      </c>
      <c r="B192" s="146" t="s">
        <v>212</v>
      </c>
      <c r="C192" s="146" t="s">
        <v>416</v>
      </c>
      <c r="D192" s="146" t="s">
        <v>836</v>
      </c>
      <c r="E192" s="146" t="s">
        <v>470</v>
      </c>
      <c r="F192" s="146" t="s">
        <v>10</v>
      </c>
      <c r="S192" s="147">
        <v>0.5</v>
      </c>
      <c r="T192" s="147">
        <v>191</v>
      </c>
      <c r="U192" s="147">
        <v>0.56999999999999995</v>
      </c>
      <c r="V192" s="146" t="s">
        <v>10</v>
      </c>
      <c r="W192" s="146" t="s">
        <v>606</v>
      </c>
      <c r="X192" s="146" t="s">
        <v>566</v>
      </c>
      <c r="Y192" s="147">
        <v>0.75</v>
      </c>
      <c r="Z192" s="146" t="s">
        <v>837</v>
      </c>
      <c r="AA192" s="147">
        <v>0.74</v>
      </c>
      <c r="AB192" s="146" t="s">
        <v>566</v>
      </c>
      <c r="AC192" s="147">
        <v>0.48</v>
      </c>
      <c r="AD192" s="147">
        <v>0.54</v>
      </c>
      <c r="AE192" s="146" t="s">
        <v>753</v>
      </c>
      <c r="AF192" s="147">
        <v>0.51</v>
      </c>
      <c r="AG192" s="147">
        <v>0.59</v>
      </c>
      <c r="AH192" s="146" t="s">
        <v>391</v>
      </c>
    </row>
    <row r="193" spans="1:34">
      <c r="A193" s="146" t="s">
        <v>775</v>
      </c>
      <c r="B193" s="146" t="s">
        <v>214</v>
      </c>
      <c r="C193" s="146" t="s">
        <v>417</v>
      </c>
      <c r="D193" s="146" t="s">
        <v>835</v>
      </c>
      <c r="E193" s="146" t="s">
        <v>556</v>
      </c>
      <c r="F193" s="146" t="s">
        <v>10</v>
      </c>
      <c r="S193" s="147">
        <v>0.56000000000000005</v>
      </c>
      <c r="T193" s="147">
        <v>154</v>
      </c>
      <c r="U193" s="147">
        <v>0.71</v>
      </c>
      <c r="V193" s="146" t="s">
        <v>10</v>
      </c>
      <c r="W193" s="146" t="s">
        <v>606</v>
      </c>
      <c r="X193" s="146" t="s">
        <v>597</v>
      </c>
      <c r="Y193" s="147">
        <v>0.74</v>
      </c>
      <c r="Z193" s="146" t="s">
        <v>838</v>
      </c>
      <c r="AA193" s="147">
        <v>0.9</v>
      </c>
      <c r="AB193" s="146" t="s">
        <v>597</v>
      </c>
      <c r="AC193" s="147">
        <v>0.45</v>
      </c>
      <c r="AD193" s="147">
        <v>0.55000000000000004</v>
      </c>
      <c r="AE193" s="146" t="s">
        <v>668</v>
      </c>
      <c r="AF193" s="147">
        <v>0.64</v>
      </c>
      <c r="AG193" s="147">
        <v>0.83</v>
      </c>
      <c r="AH193" s="146" t="s">
        <v>391</v>
      </c>
    </row>
    <row r="194" spans="1:34">
      <c r="A194" s="146" t="s">
        <v>775</v>
      </c>
      <c r="B194" s="146" t="s">
        <v>216</v>
      </c>
      <c r="C194" s="146" t="s">
        <v>418</v>
      </c>
      <c r="D194" s="146" t="s">
        <v>839</v>
      </c>
      <c r="E194" s="146" t="s">
        <v>642</v>
      </c>
      <c r="F194" s="146" t="s">
        <v>10</v>
      </c>
      <c r="S194" s="147">
        <v>0.5</v>
      </c>
      <c r="T194" s="147">
        <v>179</v>
      </c>
      <c r="U194" s="147">
        <v>0.61</v>
      </c>
      <c r="V194" s="146" t="s">
        <v>10</v>
      </c>
      <c r="W194" s="146" t="s">
        <v>606</v>
      </c>
      <c r="X194" s="146" t="s">
        <v>566</v>
      </c>
      <c r="Y194" s="147">
        <v>0.65</v>
      </c>
      <c r="Z194" s="146" t="s">
        <v>727</v>
      </c>
      <c r="AA194" s="147">
        <v>0.78</v>
      </c>
      <c r="AB194" s="146" t="s">
        <v>566</v>
      </c>
      <c r="AC194" s="147">
        <v>0.48</v>
      </c>
      <c r="AD194" s="147">
        <v>0.51</v>
      </c>
      <c r="AE194" s="146" t="s">
        <v>688</v>
      </c>
      <c r="AF194" s="147">
        <v>0.51</v>
      </c>
      <c r="AG194" s="147">
        <v>0.67</v>
      </c>
      <c r="AH194" s="146" t="s">
        <v>391</v>
      </c>
    </row>
    <row r="195" spans="1:34">
      <c r="A195" s="146" t="s">
        <v>775</v>
      </c>
      <c r="B195" s="146" t="s">
        <v>218</v>
      </c>
      <c r="C195" s="146" t="s">
        <v>840</v>
      </c>
      <c r="D195" s="146" t="s">
        <v>765</v>
      </c>
      <c r="E195" s="146" t="s">
        <v>623</v>
      </c>
      <c r="F195" s="146" t="s">
        <v>10</v>
      </c>
      <c r="S195" s="147">
        <v>0.36</v>
      </c>
      <c r="T195" s="147">
        <v>196</v>
      </c>
      <c r="U195" s="147">
        <v>0.47</v>
      </c>
      <c r="V195" s="146" t="s">
        <v>10</v>
      </c>
      <c r="W195" s="146" t="s">
        <v>606</v>
      </c>
      <c r="X195" s="146" t="s">
        <v>774</v>
      </c>
      <c r="Y195" s="147">
        <v>0.78</v>
      </c>
      <c r="Z195" s="146" t="s">
        <v>841</v>
      </c>
      <c r="AA195" s="147">
        <v>0.69</v>
      </c>
      <c r="AB195" s="146" t="s">
        <v>774</v>
      </c>
      <c r="AC195" s="147">
        <v>0.46</v>
      </c>
      <c r="AD195" s="147">
        <v>0.56999999999999995</v>
      </c>
      <c r="AE195" s="146" t="s">
        <v>545</v>
      </c>
      <c r="AF195" s="147">
        <v>0.3</v>
      </c>
      <c r="AG195" s="147">
        <v>0.41</v>
      </c>
      <c r="AH195" s="146" t="s">
        <v>391</v>
      </c>
    </row>
    <row r="196" spans="1:34">
      <c r="A196" s="146" t="s">
        <v>775</v>
      </c>
      <c r="B196" s="146" t="s">
        <v>226</v>
      </c>
      <c r="C196" s="146" t="s">
        <v>421</v>
      </c>
      <c r="D196" s="146" t="s">
        <v>837</v>
      </c>
      <c r="E196" s="146" t="s">
        <v>480</v>
      </c>
      <c r="F196" s="146" t="s">
        <v>10</v>
      </c>
      <c r="S196" s="147">
        <v>0.54</v>
      </c>
      <c r="T196" s="147">
        <v>123</v>
      </c>
      <c r="U196" s="147">
        <v>0.66</v>
      </c>
      <c r="V196" s="146" t="s">
        <v>10</v>
      </c>
      <c r="W196" s="146" t="s">
        <v>606</v>
      </c>
      <c r="X196" s="146" t="s">
        <v>626</v>
      </c>
      <c r="Y196" s="147">
        <v>0.92</v>
      </c>
      <c r="Z196" s="146" t="s">
        <v>560</v>
      </c>
      <c r="AA196" s="147">
        <v>0.76</v>
      </c>
      <c r="AB196" s="146" t="s">
        <v>626</v>
      </c>
      <c r="AC196" s="147">
        <v>0.53</v>
      </c>
      <c r="AD196" s="147">
        <v>0.77</v>
      </c>
      <c r="AE196" s="146" t="s">
        <v>629</v>
      </c>
      <c r="AF196" s="147">
        <v>0.55000000000000004</v>
      </c>
      <c r="AG196" s="147">
        <v>0.61</v>
      </c>
      <c r="AH196" s="146" t="s">
        <v>391</v>
      </c>
    </row>
    <row r="197" spans="1:34">
      <c r="A197" s="146" t="s">
        <v>775</v>
      </c>
      <c r="B197" s="146" t="s">
        <v>228</v>
      </c>
      <c r="C197" s="146" t="s">
        <v>422</v>
      </c>
      <c r="D197" s="146" t="s">
        <v>842</v>
      </c>
      <c r="E197" s="146" t="s">
        <v>491</v>
      </c>
      <c r="F197" s="146" t="s">
        <v>11</v>
      </c>
      <c r="S197" s="147">
        <v>0.41</v>
      </c>
      <c r="T197" s="147">
        <v>3285</v>
      </c>
      <c r="U197" s="147">
        <v>0.42</v>
      </c>
      <c r="V197" s="146" t="s">
        <v>10</v>
      </c>
      <c r="W197" s="146" t="s">
        <v>606</v>
      </c>
      <c r="X197" s="146" t="s">
        <v>843</v>
      </c>
      <c r="Y197" s="147">
        <v>0.65</v>
      </c>
      <c r="Z197" s="146" t="s">
        <v>844</v>
      </c>
      <c r="AA197" s="147">
        <v>0.55000000000000004</v>
      </c>
      <c r="AB197" s="146" t="s">
        <v>843</v>
      </c>
      <c r="AC197" s="147">
        <v>0.45</v>
      </c>
      <c r="AD197" s="147">
        <v>0.49</v>
      </c>
      <c r="AE197" s="146" t="s">
        <v>845</v>
      </c>
      <c r="AF197" s="147">
        <v>0.38</v>
      </c>
      <c r="AG197" s="147">
        <v>0.37</v>
      </c>
      <c r="AH197" s="146" t="s">
        <v>391</v>
      </c>
    </row>
    <row r="198" spans="1:34">
      <c r="A198" s="146" t="s">
        <v>775</v>
      </c>
      <c r="B198" s="146" t="s">
        <v>230</v>
      </c>
      <c r="C198" s="146" t="s">
        <v>846</v>
      </c>
      <c r="D198" s="146" t="s">
        <v>847</v>
      </c>
      <c r="E198" s="146" t="s">
        <v>483</v>
      </c>
      <c r="F198" s="146" t="s">
        <v>10</v>
      </c>
      <c r="S198" s="147">
        <v>0.49</v>
      </c>
      <c r="T198" s="147">
        <v>200</v>
      </c>
      <c r="U198" s="147">
        <v>0.62</v>
      </c>
      <c r="V198" s="146" t="s">
        <v>10</v>
      </c>
      <c r="W198" s="146" t="s">
        <v>606</v>
      </c>
      <c r="X198" s="146" t="s">
        <v>766</v>
      </c>
      <c r="Y198" s="147">
        <v>0.61</v>
      </c>
      <c r="Z198" s="146" t="s">
        <v>701</v>
      </c>
      <c r="AA198" s="147">
        <v>0.73</v>
      </c>
      <c r="AB198" s="146" t="s">
        <v>766</v>
      </c>
      <c r="AC198" s="147">
        <v>0.45</v>
      </c>
      <c r="AD198" s="147">
        <v>0.57999999999999996</v>
      </c>
      <c r="AE198" s="146" t="s">
        <v>701</v>
      </c>
      <c r="AF198" s="147">
        <v>0.53</v>
      </c>
      <c r="AG198" s="147">
        <v>0.67</v>
      </c>
      <c r="AH198" s="146" t="s">
        <v>391</v>
      </c>
    </row>
    <row r="199" spans="1:34">
      <c r="A199" s="146" t="s">
        <v>775</v>
      </c>
      <c r="B199" s="146" t="s">
        <v>232</v>
      </c>
      <c r="C199" s="146" t="s">
        <v>446</v>
      </c>
      <c r="D199" s="146" t="s">
        <v>848</v>
      </c>
      <c r="E199" s="146" t="s">
        <v>623</v>
      </c>
      <c r="F199" s="146" t="s">
        <v>10</v>
      </c>
      <c r="S199" s="147">
        <v>0.45</v>
      </c>
      <c r="T199" s="147">
        <v>221</v>
      </c>
      <c r="U199" s="147">
        <v>0.64</v>
      </c>
      <c r="V199" s="146" t="s">
        <v>10</v>
      </c>
      <c r="W199" s="146" t="s">
        <v>606</v>
      </c>
      <c r="X199" s="146" t="s">
        <v>849</v>
      </c>
      <c r="Y199" s="147">
        <v>0.82</v>
      </c>
      <c r="Z199" s="146" t="s">
        <v>708</v>
      </c>
      <c r="AA199" s="147">
        <v>0.53</v>
      </c>
      <c r="AB199" s="146" t="s">
        <v>849</v>
      </c>
      <c r="AC199" s="147">
        <v>0.45</v>
      </c>
      <c r="AD199" s="147">
        <v>0.74</v>
      </c>
      <c r="AE199" s="146" t="s">
        <v>850</v>
      </c>
      <c r="AF199" s="147">
        <v>0.44</v>
      </c>
      <c r="AG199" s="147">
        <v>0.4</v>
      </c>
      <c r="AH199" s="146" t="s">
        <v>391</v>
      </c>
    </row>
    <row r="200" spans="1:34">
      <c r="A200" s="146" t="s">
        <v>775</v>
      </c>
      <c r="B200" s="146" t="s">
        <v>240</v>
      </c>
      <c r="C200" s="146" t="s">
        <v>241</v>
      </c>
      <c r="D200" s="146" t="s">
        <v>851</v>
      </c>
      <c r="E200" s="146" t="s">
        <v>492</v>
      </c>
      <c r="F200" s="146" t="s">
        <v>10</v>
      </c>
      <c r="S200" s="147">
        <v>0.54</v>
      </c>
      <c r="T200" s="147">
        <v>78</v>
      </c>
      <c r="U200" s="147">
        <v>0.54</v>
      </c>
      <c r="V200" s="146" t="s">
        <v>10</v>
      </c>
      <c r="W200" s="146" t="s">
        <v>606</v>
      </c>
      <c r="X200" s="146" t="s">
        <v>509</v>
      </c>
      <c r="Y200" s="147">
        <v>0.68</v>
      </c>
      <c r="Z200" s="146" t="s">
        <v>528</v>
      </c>
      <c r="AA200" s="147">
        <v>0.62</v>
      </c>
      <c r="AB200" s="146" t="s">
        <v>509</v>
      </c>
      <c r="AC200" s="147">
        <v>0.4</v>
      </c>
      <c r="AD200" s="147">
        <v>0.47</v>
      </c>
      <c r="AE200" s="146" t="s">
        <v>834</v>
      </c>
      <c r="AF200" s="147">
        <v>0.57999999999999996</v>
      </c>
      <c r="AG200" s="147">
        <v>0.56000000000000005</v>
      </c>
      <c r="AH200" s="146" t="s">
        <v>391</v>
      </c>
    </row>
    <row r="201" spans="1:34">
      <c r="A201" s="146" t="s">
        <v>775</v>
      </c>
      <c r="B201" s="146" t="s">
        <v>253</v>
      </c>
      <c r="C201" s="146" t="s">
        <v>852</v>
      </c>
      <c r="D201" s="146" t="s">
        <v>603</v>
      </c>
      <c r="E201" s="146" t="s">
        <v>577</v>
      </c>
      <c r="F201" s="146" t="s">
        <v>10</v>
      </c>
      <c r="S201" s="147">
        <v>0.45</v>
      </c>
      <c r="T201" s="147">
        <v>42</v>
      </c>
      <c r="U201" s="147">
        <v>0.52</v>
      </c>
      <c r="V201" s="146" t="s">
        <v>10</v>
      </c>
      <c r="W201" s="146" t="s">
        <v>606</v>
      </c>
      <c r="X201" s="146" t="s">
        <v>504</v>
      </c>
      <c r="Y201" s="146" t="s">
        <v>391</v>
      </c>
      <c r="Z201" s="146" t="s">
        <v>603</v>
      </c>
      <c r="AA201" s="147">
        <v>0.78</v>
      </c>
      <c r="AB201" s="146" t="s">
        <v>504</v>
      </c>
      <c r="AC201" s="146" t="s">
        <v>391</v>
      </c>
      <c r="AD201" s="146" t="s">
        <v>391</v>
      </c>
      <c r="AE201" s="146" t="s">
        <v>744</v>
      </c>
      <c r="AF201" s="147">
        <v>0.45</v>
      </c>
      <c r="AG201" s="147">
        <v>0.52</v>
      </c>
      <c r="AH201" s="146" t="s">
        <v>391</v>
      </c>
    </row>
    <row r="202" spans="1:34">
      <c r="A202" s="146" t="s">
        <v>775</v>
      </c>
      <c r="B202" s="146" t="s">
        <v>394</v>
      </c>
      <c r="C202" s="146" t="s">
        <v>395</v>
      </c>
      <c r="D202" s="146" t="s">
        <v>853</v>
      </c>
      <c r="E202" s="146" t="s">
        <v>472</v>
      </c>
      <c r="F202" s="146" t="s">
        <v>10</v>
      </c>
      <c r="S202" s="147">
        <v>0.44</v>
      </c>
      <c r="T202" s="147">
        <v>37178</v>
      </c>
      <c r="U202" s="147">
        <v>0.49</v>
      </c>
      <c r="V202" s="146" t="s">
        <v>10</v>
      </c>
      <c r="W202" s="146" t="s">
        <v>606</v>
      </c>
      <c r="X202" s="146" t="s">
        <v>854</v>
      </c>
      <c r="Y202" s="147">
        <v>0.68</v>
      </c>
      <c r="Z202" s="146" t="s">
        <v>855</v>
      </c>
      <c r="AA202" s="147">
        <v>0.65</v>
      </c>
      <c r="AB202" s="146" t="s">
        <v>854</v>
      </c>
      <c r="AC202" s="147">
        <v>0.45</v>
      </c>
      <c r="AD202" s="147">
        <v>0.5</v>
      </c>
      <c r="AE202" s="146" t="s">
        <v>856</v>
      </c>
      <c r="AF202" s="147">
        <v>0.44</v>
      </c>
      <c r="AG202" s="147">
        <v>0.49</v>
      </c>
      <c r="AH202" s="146" t="s">
        <v>391</v>
      </c>
    </row>
    <row r="203" spans="1:34">
      <c r="A203" s="146" t="s">
        <v>775</v>
      </c>
      <c r="B203" s="146" t="s">
        <v>111</v>
      </c>
      <c r="C203" s="146" t="s">
        <v>396</v>
      </c>
      <c r="D203" s="146" t="s">
        <v>857</v>
      </c>
      <c r="E203" s="146" t="s">
        <v>726</v>
      </c>
      <c r="F203" s="146" t="s">
        <v>10</v>
      </c>
      <c r="S203" s="147">
        <v>0.57999999999999996</v>
      </c>
      <c r="T203" s="147">
        <v>111</v>
      </c>
      <c r="U203" s="147">
        <v>0.7</v>
      </c>
      <c r="V203" s="146" t="s">
        <v>10</v>
      </c>
      <c r="W203" s="146" t="s">
        <v>606</v>
      </c>
      <c r="X203" s="146" t="s">
        <v>712</v>
      </c>
      <c r="Y203" s="147">
        <v>0.87</v>
      </c>
      <c r="Z203" s="146" t="s">
        <v>746</v>
      </c>
      <c r="AA203" s="147">
        <v>0.76</v>
      </c>
      <c r="AB203" s="146" t="s">
        <v>712</v>
      </c>
      <c r="AC203" s="147">
        <v>0.53</v>
      </c>
      <c r="AD203" s="147">
        <v>0.72</v>
      </c>
      <c r="AE203" s="146" t="s">
        <v>597</v>
      </c>
      <c r="AF203" s="147">
        <v>0.61</v>
      </c>
      <c r="AG203" s="147">
        <v>0.69</v>
      </c>
      <c r="AH203" s="146" t="s">
        <v>391</v>
      </c>
    </row>
    <row r="204" spans="1:34">
      <c r="A204" s="146" t="s">
        <v>775</v>
      </c>
      <c r="B204" s="146" t="s">
        <v>115</v>
      </c>
      <c r="C204" s="146" t="s">
        <v>397</v>
      </c>
      <c r="D204" s="146" t="s">
        <v>814</v>
      </c>
      <c r="E204" s="146" t="s">
        <v>480</v>
      </c>
      <c r="F204" s="146" t="s">
        <v>10</v>
      </c>
      <c r="S204" s="147">
        <v>0.6</v>
      </c>
      <c r="T204" s="147">
        <v>101</v>
      </c>
      <c r="U204" s="147">
        <v>0.72</v>
      </c>
      <c r="V204" s="146" t="s">
        <v>10</v>
      </c>
      <c r="W204" s="146" t="s">
        <v>606</v>
      </c>
      <c r="X204" s="146" t="s">
        <v>569</v>
      </c>
      <c r="Y204" s="147">
        <v>0.69</v>
      </c>
      <c r="Z204" s="146" t="s">
        <v>543</v>
      </c>
      <c r="AA204" s="147">
        <v>0.89</v>
      </c>
      <c r="AB204" s="146" t="s">
        <v>569</v>
      </c>
      <c r="AC204" s="147">
        <v>0.47</v>
      </c>
      <c r="AD204" s="147">
        <v>0.51</v>
      </c>
      <c r="AE204" s="146" t="s">
        <v>564</v>
      </c>
      <c r="AF204" s="147">
        <v>0.7</v>
      </c>
      <c r="AG204" s="147">
        <v>0.89</v>
      </c>
      <c r="AH204" s="146" t="s">
        <v>391</v>
      </c>
    </row>
    <row r="205" spans="1:34">
      <c r="A205" s="146" t="s">
        <v>775</v>
      </c>
      <c r="B205" s="146" t="s">
        <v>117</v>
      </c>
      <c r="C205" s="146" t="s">
        <v>423</v>
      </c>
      <c r="D205" s="146" t="s">
        <v>858</v>
      </c>
      <c r="E205" s="146" t="s">
        <v>494</v>
      </c>
      <c r="F205" s="146" t="s">
        <v>10</v>
      </c>
      <c r="S205" s="147">
        <v>0.5</v>
      </c>
      <c r="T205" s="147">
        <v>224</v>
      </c>
      <c r="U205" s="147">
        <v>0.5</v>
      </c>
      <c r="V205" s="146" t="s">
        <v>10</v>
      </c>
      <c r="W205" s="146" t="s">
        <v>606</v>
      </c>
      <c r="X205" s="146" t="s">
        <v>663</v>
      </c>
      <c r="Y205" s="147">
        <v>0.55000000000000004</v>
      </c>
      <c r="Z205" s="146" t="s">
        <v>607</v>
      </c>
      <c r="AA205" s="147">
        <v>0.69</v>
      </c>
      <c r="AB205" s="146" t="s">
        <v>663</v>
      </c>
      <c r="AC205" s="147">
        <v>0.48</v>
      </c>
      <c r="AD205" s="147">
        <v>0.35</v>
      </c>
      <c r="AE205" s="146" t="s">
        <v>664</v>
      </c>
      <c r="AF205" s="147">
        <v>0.51</v>
      </c>
      <c r="AG205" s="147">
        <v>0.57999999999999996</v>
      </c>
      <c r="AH205" s="146" t="s">
        <v>391</v>
      </c>
    </row>
    <row r="206" spans="1:34">
      <c r="A206" s="146" t="s">
        <v>775</v>
      </c>
      <c r="B206" s="146" t="s">
        <v>119</v>
      </c>
      <c r="C206" s="146" t="s">
        <v>424</v>
      </c>
      <c r="D206" s="146" t="s">
        <v>619</v>
      </c>
      <c r="E206" s="146" t="s">
        <v>530</v>
      </c>
      <c r="F206" s="146" t="s">
        <v>10</v>
      </c>
      <c r="S206" s="147">
        <v>0.44</v>
      </c>
      <c r="T206" s="147">
        <v>109</v>
      </c>
      <c r="U206" s="147">
        <v>0.67</v>
      </c>
      <c r="V206" s="146" t="s">
        <v>10</v>
      </c>
      <c r="W206" s="146" t="s">
        <v>606</v>
      </c>
      <c r="X206" s="146" t="s">
        <v>859</v>
      </c>
      <c r="Y206" s="147">
        <v>0.9</v>
      </c>
      <c r="Z206" s="146" t="s">
        <v>860</v>
      </c>
      <c r="AA206" s="147">
        <v>0.72</v>
      </c>
      <c r="AB206" s="146" t="s">
        <v>859</v>
      </c>
      <c r="AC206" s="147">
        <v>0.49</v>
      </c>
      <c r="AD206" s="147">
        <v>0.82</v>
      </c>
      <c r="AE206" s="146" t="s">
        <v>603</v>
      </c>
      <c r="AF206" s="147">
        <v>0.4</v>
      </c>
      <c r="AG206" s="147">
        <v>0.53</v>
      </c>
      <c r="AH206" s="146" t="s">
        <v>391</v>
      </c>
    </row>
    <row r="207" spans="1:34">
      <c r="A207" s="146" t="s">
        <v>775</v>
      </c>
      <c r="B207" s="146" t="s">
        <v>123</v>
      </c>
      <c r="C207" s="146" t="s">
        <v>425</v>
      </c>
      <c r="D207" s="146" t="s">
        <v>861</v>
      </c>
      <c r="E207" s="146" t="s">
        <v>492</v>
      </c>
      <c r="F207" s="146" t="s">
        <v>10</v>
      </c>
      <c r="S207" s="147">
        <v>0.43</v>
      </c>
      <c r="T207" s="147">
        <v>7364</v>
      </c>
      <c r="U207" s="147">
        <v>0.46</v>
      </c>
      <c r="V207" s="146" t="s">
        <v>10</v>
      </c>
      <c r="W207" s="146" t="s">
        <v>606</v>
      </c>
      <c r="X207" s="146" t="s">
        <v>775</v>
      </c>
      <c r="Y207" s="147">
        <v>0.62</v>
      </c>
      <c r="Z207" s="146" t="s">
        <v>862</v>
      </c>
      <c r="AA207" s="147">
        <v>0.64</v>
      </c>
      <c r="AB207" s="146" t="s">
        <v>775</v>
      </c>
      <c r="AC207" s="147">
        <v>0.45</v>
      </c>
      <c r="AD207" s="147">
        <v>0.42</v>
      </c>
      <c r="AE207" s="146" t="s">
        <v>863</v>
      </c>
      <c r="AF207" s="147">
        <v>0.42</v>
      </c>
      <c r="AG207" s="147">
        <v>0.48</v>
      </c>
      <c r="AH207" s="146" t="s">
        <v>391</v>
      </c>
    </row>
    <row r="208" spans="1:34">
      <c r="A208" s="146" t="s">
        <v>775</v>
      </c>
      <c r="B208" s="146" t="s">
        <v>127</v>
      </c>
      <c r="C208" s="146" t="s">
        <v>426</v>
      </c>
      <c r="D208" s="146" t="s">
        <v>864</v>
      </c>
      <c r="E208" s="146" t="s">
        <v>472</v>
      </c>
      <c r="F208" s="146" t="s">
        <v>10</v>
      </c>
      <c r="S208" s="147">
        <v>0.41</v>
      </c>
      <c r="T208" s="147">
        <v>1644</v>
      </c>
      <c r="U208" s="147">
        <v>0.47</v>
      </c>
      <c r="V208" s="146" t="s">
        <v>10</v>
      </c>
      <c r="W208" s="146" t="s">
        <v>606</v>
      </c>
      <c r="X208" s="146" t="s">
        <v>865</v>
      </c>
      <c r="Y208" s="147">
        <v>0.64</v>
      </c>
      <c r="Z208" s="146" t="s">
        <v>866</v>
      </c>
      <c r="AA208" s="147">
        <v>0.68</v>
      </c>
      <c r="AB208" s="146" t="s">
        <v>865</v>
      </c>
      <c r="AC208" s="147">
        <v>0.46</v>
      </c>
      <c r="AD208" s="147">
        <v>0.46</v>
      </c>
      <c r="AE208" s="146" t="s">
        <v>867</v>
      </c>
      <c r="AF208" s="147">
        <v>0.38</v>
      </c>
      <c r="AG208" s="147">
        <v>0.47</v>
      </c>
      <c r="AH208" s="146" t="s">
        <v>391</v>
      </c>
    </row>
    <row r="209" spans="1:34">
      <c r="A209" s="146" t="s">
        <v>775</v>
      </c>
      <c r="B209" s="146" t="s">
        <v>129</v>
      </c>
      <c r="C209" s="146" t="s">
        <v>427</v>
      </c>
      <c r="D209" s="146" t="s">
        <v>868</v>
      </c>
      <c r="E209" s="146" t="s">
        <v>556</v>
      </c>
      <c r="F209" s="146" t="s">
        <v>10</v>
      </c>
      <c r="S209" s="147">
        <v>0.51</v>
      </c>
      <c r="T209" s="147">
        <v>204</v>
      </c>
      <c r="U209" s="147">
        <v>0.69</v>
      </c>
      <c r="V209" s="146" t="s">
        <v>10</v>
      </c>
      <c r="W209" s="146" t="s">
        <v>606</v>
      </c>
      <c r="X209" s="146" t="s">
        <v>639</v>
      </c>
      <c r="Y209" s="147">
        <v>0.86</v>
      </c>
      <c r="Z209" s="146" t="s">
        <v>599</v>
      </c>
      <c r="AA209" s="147">
        <v>0.82</v>
      </c>
      <c r="AB209" s="146" t="s">
        <v>639</v>
      </c>
      <c r="AC209" s="147">
        <v>0.46</v>
      </c>
      <c r="AD209" s="147">
        <v>0.68</v>
      </c>
      <c r="AE209" s="146" t="s">
        <v>650</v>
      </c>
      <c r="AF209" s="147">
        <v>0.56999999999999995</v>
      </c>
      <c r="AG209" s="147">
        <v>0.7</v>
      </c>
      <c r="AH209" s="146" t="s">
        <v>391</v>
      </c>
    </row>
    <row r="210" spans="1:34">
      <c r="A210" s="146" t="s">
        <v>775</v>
      </c>
      <c r="B210" s="146" t="s">
        <v>131</v>
      </c>
      <c r="C210" s="146" t="s">
        <v>428</v>
      </c>
      <c r="D210" s="146" t="s">
        <v>869</v>
      </c>
      <c r="E210" s="146" t="s">
        <v>706</v>
      </c>
      <c r="F210" s="146" t="s">
        <v>10</v>
      </c>
      <c r="S210" s="147">
        <v>0.39</v>
      </c>
      <c r="T210" s="147">
        <v>239</v>
      </c>
      <c r="U210" s="147">
        <v>0.49</v>
      </c>
      <c r="V210" s="146" t="s">
        <v>10</v>
      </c>
      <c r="W210" s="146" t="s">
        <v>606</v>
      </c>
      <c r="X210" s="146" t="s">
        <v>678</v>
      </c>
      <c r="Y210" s="147">
        <v>0.63</v>
      </c>
      <c r="Z210" s="146" t="s">
        <v>678</v>
      </c>
      <c r="AA210" s="147">
        <v>0.76</v>
      </c>
      <c r="AB210" s="146" t="s">
        <v>678</v>
      </c>
      <c r="AC210" s="147">
        <v>0.42</v>
      </c>
      <c r="AD210" s="147">
        <v>0.51</v>
      </c>
      <c r="AE210" s="146" t="s">
        <v>870</v>
      </c>
      <c r="AF210" s="147">
        <v>0.34</v>
      </c>
      <c r="AG210" s="147">
        <v>0.46</v>
      </c>
      <c r="AH210" s="146" t="s">
        <v>391</v>
      </c>
    </row>
    <row r="211" spans="1:34">
      <c r="A211" s="146" t="s">
        <v>775</v>
      </c>
      <c r="B211" s="146" t="s">
        <v>135</v>
      </c>
      <c r="C211" s="146" t="s">
        <v>429</v>
      </c>
      <c r="D211" s="146" t="s">
        <v>635</v>
      </c>
      <c r="E211" s="146" t="s">
        <v>703</v>
      </c>
      <c r="F211" s="146" t="s">
        <v>11</v>
      </c>
      <c r="S211" s="147">
        <v>0.35</v>
      </c>
      <c r="T211" s="147">
        <v>674</v>
      </c>
      <c r="U211" s="147">
        <v>0.43</v>
      </c>
      <c r="V211" s="146" t="s">
        <v>10</v>
      </c>
      <c r="W211" s="146" t="s">
        <v>606</v>
      </c>
      <c r="X211" s="146" t="s">
        <v>521</v>
      </c>
      <c r="Y211" s="147">
        <v>0.66</v>
      </c>
      <c r="Z211" s="146" t="s">
        <v>709</v>
      </c>
      <c r="AA211" s="147">
        <v>0.57999999999999996</v>
      </c>
      <c r="AB211" s="146" t="s">
        <v>521</v>
      </c>
      <c r="AC211" s="147">
        <v>0.43</v>
      </c>
      <c r="AD211" s="147">
        <v>0.45</v>
      </c>
      <c r="AE211" s="146" t="s">
        <v>871</v>
      </c>
      <c r="AF211" s="147">
        <v>0.32</v>
      </c>
      <c r="AG211" s="147">
        <v>0.43</v>
      </c>
      <c r="AH211" s="146" t="s">
        <v>391</v>
      </c>
    </row>
    <row r="212" spans="1:34">
      <c r="A212" s="146" t="s">
        <v>775</v>
      </c>
      <c r="B212" s="146" t="s">
        <v>137</v>
      </c>
      <c r="C212" s="146" t="s">
        <v>430</v>
      </c>
      <c r="D212" s="146" t="s">
        <v>872</v>
      </c>
      <c r="E212" s="146" t="s">
        <v>706</v>
      </c>
      <c r="F212" s="146" t="s">
        <v>10</v>
      </c>
      <c r="S212" s="147">
        <v>0.46</v>
      </c>
      <c r="T212" s="147">
        <v>250</v>
      </c>
      <c r="U212" s="147">
        <v>0.54</v>
      </c>
      <c r="V212" s="146" t="s">
        <v>10</v>
      </c>
      <c r="W212" s="146" t="s">
        <v>606</v>
      </c>
      <c r="X212" s="146" t="s">
        <v>629</v>
      </c>
      <c r="Y212" s="147">
        <v>0.76</v>
      </c>
      <c r="Z212" s="146" t="s">
        <v>873</v>
      </c>
      <c r="AA212" s="147">
        <v>0.68</v>
      </c>
      <c r="AB212" s="146" t="s">
        <v>629</v>
      </c>
      <c r="AC212" s="147">
        <v>0.5</v>
      </c>
      <c r="AD212" s="147">
        <v>0.54</v>
      </c>
      <c r="AE212" s="146" t="s">
        <v>607</v>
      </c>
      <c r="AF212" s="147">
        <v>0.44</v>
      </c>
      <c r="AG212" s="147">
        <v>0.55000000000000004</v>
      </c>
      <c r="AH212" s="146" t="s">
        <v>391</v>
      </c>
    </row>
    <row r="213" spans="1:34">
      <c r="A213" s="146" t="s">
        <v>775</v>
      </c>
      <c r="B213" s="146" t="s">
        <v>141</v>
      </c>
      <c r="C213" s="146" t="s">
        <v>431</v>
      </c>
      <c r="D213" s="146" t="s">
        <v>708</v>
      </c>
      <c r="E213" s="146" t="s">
        <v>530</v>
      </c>
      <c r="F213" s="146" t="s">
        <v>10</v>
      </c>
      <c r="S213" s="147">
        <v>0.57999999999999996</v>
      </c>
      <c r="T213" s="147">
        <v>70</v>
      </c>
      <c r="U213" s="147">
        <v>0.73</v>
      </c>
      <c r="V213" s="146" t="s">
        <v>10</v>
      </c>
      <c r="W213" s="146" t="s">
        <v>606</v>
      </c>
      <c r="X213" s="146" t="s">
        <v>593</v>
      </c>
      <c r="Y213" s="147">
        <v>0.69</v>
      </c>
      <c r="Z213" s="146" t="s">
        <v>716</v>
      </c>
      <c r="AA213" s="147">
        <v>0.81</v>
      </c>
      <c r="AB213" s="146" t="s">
        <v>593</v>
      </c>
      <c r="AC213" s="147">
        <v>0.48</v>
      </c>
      <c r="AD213" s="147">
        <v>0.54</v>
      </c>
      <c r="AE213" s="146" t="s">
        <v>484</v>
      </c>
      <c r="AF213" s="147">
        <v>0.6</v>
      </c>
      <c r="AG213" s="147">
        <v>0.77</v>
      </c>
      <c r="AH213" s="146" t="s">
        <v>391</v>
      </c>
    </row>
    <row r="214" spans="1:34">
      <c r="A214" s="146" t="s">
        <v>775</v>
      </c>
      <c r="B214" s="146" t="s">
        <v>143</v>
      </c>
      <c r="C214" s="146" t="s">
        <v>432</v>
      </c>
      <c r="D214" s="146" t="s">
        <v>874</v>
      </c>
      <c r="E214" s="146" t="s">
        <v>449</v>
      </c>
      <c r="F214" s="146" t="s">
        <v>10</v>
      </c>
      <c r="S214" s="147">
        <v>0.37</v>
      </c>
      <c r="T214" s="147">
        <v>331</v>
      </c>
      <c r="U214" s="147">
        <v>0.44</v>
      </c>
      <c r="V214" s="146" t="s">
        <v>10</v>
      </c>
      <c r="W214" s="146" t="s">
        <v>606</v>
      </c>
      <c r="X214" s="146" t="s">
        <v>646</v>
      </c>
      <c r="Y214" s="147">
        <v>0.57999999999999996</v>
      </c>
      <c r="Z214" s="146" t="s">
        <v>763</v>
      </c>
      <c r="AA214" s="147">
        <v>0.67</v>
      </c>
      <c r="AB214" s="146" t="s">
        <v>646</v>
      </c>
      <c r="AC214" s="147">
        <v>0.4</v>
      </c>
      <c r="AD214" s="147">
        <v>0.45</v>
      </c>
      <c r="AE214" s="146" t="s">
        <v>875</v>
      </c>
      <c r="AF214" s="147">
        <v>0.34</v>
      </c>
      <c r="AG214" s="147">
        <v>0.44</v>
      </c>
      <c r="AH214" s="146" t="s">
        <v>391</v>
      </c>
    </row>
    <row r="215" spans="1:34">
      <c r="A215" s="146" t="s">
        <v>775</v>
      </c>
      <c r="B215" s="146" t="s">
        <v>145</v>
      </c>
      <c r="C215" s="146" t="s">
        <v>433</v>
      </c>
      <c r="D215" s="146" t="s">
        <v>876</v>
      </c>
      <c r="E215" s="146" t="s">
        <v>492</v>
      </c>
      <c r="F215" s="146" t="s">
        <v>10</v>
      </c>
      <c r="S215" s="147">
        <v>0.42</v>
      </c>
      <c r="T215" s="147">
        <v>435</v>
      </c>
      <c r="U215" s="147">
        <v>0.46</v>
      </c>
      <c r="V215" s="146" t="s">
        <v>10</v>
      </c>
      <c r="W215" s="146" t="s">
        <v>606</v>
      </c>
      <c r="X215" s="146" t="s">
        <v>877</v>
      </c>
      <c r="Y215" s="147">
        <v>0.69</v>
      </c>
      <c r="Z215" s="146" t="s">
        <v>878</v>
      </c>
      <c r="AA215" s="147">
        <v>0.6</v>
      </c>
      <c r="AB215" s="146" t="s">
        <v>877</v>
      </c>
      <c r="AC215" s="147">
        <v>0.48</v>
      </c>
      <c r="AD215" s="147">
        <v>0.52</v>
      </c>
      <c r="AE215" s="146" t="s">
        <v>879</v>
      </c>
      <c r="AF215" s="147">
        <v>0.38</v>
      </c>
      <c r="AG215" s="147">
        <v>0.42</v>
      </c>
      <c r="AH215" s="146" t="s">
        <v>391</v>
      </c>
    </row>
    <row r="216" spans="1:34">
      <c r="A216" s="146" t="s">
        <v>775</v>
      </c>
      <c r="B216" s="146" t="s">
        <v>147</v>
      </c>
      <c r="C216" s="146" t="s">
        <v>434</v>
      </c>
      <c r="D216" s="146" t="s">
        <v>880</v>
      </c>
      <c r="E216" s="146" t="s">
        <v>492</v>
      </c>
      <c r="F216" s="146" t="s">
        <v>10</v>
      </c>
      <c r="S216" s="147">
        <v>0.48</v>
      </c>
      <c r="T216" s="147">
        <v>501</v>
      </c>
      <c r="U216" s="147">
        <v>0.53</v>
      </c>
      <c r="V216" s="146" t="s">
        <v>10</v>
      </c>
      <c r="W216" s="146" t="s">
        <v>606</v>
      </c>
      <c r="X216" s="146" t="s">
        <v>627</v>
      </c>
      <c r="Y216" s="147">
        <v>0.7</v>
      </c>
      <c r="Z216" s="146" t="s">
        <v>772</v>
      </c>
      <c r="AA216" s="147">
        <v>0.6</v>
      </c>
      <c r="AB216" s="146" t="s">
        <v>627</v>
      </c>
      <c r="AC216" s="147">
        <v>0.44</v>
      </c>
      <c r="AD216" s="147">
        <v>0.52</v>
      </c>
      <c r="AE216" s="146" t="s">
        <v>881</v>
      </c>
      <c r="AF216" s="147">
        <v>0.5</v>
      </c>
      <c r="AG216" s="147">
        <v>0.54</v>
      </c>
      <c r="AH216" s="146" t="s">
        <v>391</v>
      </c>
    </row>
    <row r="217" spans="1:34">
      <c r="A217" s="146" t="s">
        <v>775</v>
      </c>
      <c r="B217" s="146" t="s">
        <v>154</v>
      </c>
      <c r="C217" s="146" t="s">
        <v>437</v>
      </c>
      <c r="D217" s="146" t="s">
        <v>882</v>
      </c>
      <c r="E217" s="146" t="s">
        <v>689</v>
      </c>
      <c r="F217" s="146" t="s">
        <v>11</v>
      </c>
      <c r="S217" s="147">
        <v>0.32</v>
      </c>
      <c r="T217" s="147">
        <v>919</v>
      </c>
      <c r="U217" s="147">
        <v>0.28999999999999998</v>
      </c>
      <c r="V217" s="146" t="s">
        <v>11</v>
      </c>
      <c r="W217" s="146" t="s">
        <v>606</v>
      </c>
      <c r="X217" s="146" t="s">
        <v>883</v>
      </c>
      <c r="Y217" s="147">
        <v>0.56000000000000005</v>
      </c>
      <c r="Z217" s="146" t="s">
        <v>884</v>
      </c>
      <c r="AA217" s="147">
        <v>0.49</v>
      </c>
      <c r="AB217" s="146" t="s">
        <v>883</v>
      </c>
      <c r="AC217" s="147">
        <v>0.42</v>
      </c>
      <c r="AD217" s="147">
        <v>0.38</v>
      </c>
      <c r="AE217" s="146" t="s">
        <v>885</v>
      </c>
      <c r="AF217" s="147">
        <v>0.28000000000000003</v>
      </c>
      <c r="AG217" s="147">
        <v>0.26</v>
      </c>
      <c r="AH217" s="146" t="s">
        <v>391</v>
      </c>
    </row>
    <row r="218" spans="1:34">
      <c r="A218" s="146" t="s">
        <v>886</v>
      </c>
      <c r="B218" s="146" t="s">
        <v>198</v>
      </c>
      <c r="C218" s="146" t="s">
        <v>409</v>
      </c>
      <c r="D218" s="146" t="s">
        <v>701</v>
      </c>
      <c r="E218" s="146" t="s">
        <v>674</v>
      </c>
      <c r="F218" s="146" t="s">
        <v>10</v>
      </c>
      <c r="S218" s="147">
        <v>0.28999999999999998</v>
      </c>
      <c r="T218" s="147">
        <v>155</v>
      </c>
      <c r="U218" s="147">
        <v>0.54</v>
      </c>
      <c r="V218" s="146" t="s">
        <v>10</v>
      </c>
      <c r="Y218" s="146" t="s">
        <v>391</v>
      </c>
      <c r="AA218" s="146" t="s">
        <v>391</v>
      </c>
      <c r="AC218" s="146" t="s">
        <v>391</v>
      </c>
      <c r="AD218" s="146" t="s">
        <v>391</v>
      </c>
      <c r="AF218" s="146" t="s">
        <v>391</v>
      </c>
      <c r="AG218" s="146" t="s">
        <v>391</v>
      </c>
      <c r="AH218" s="146" t="s">
        <v>391</v>
      </c>
    </row>
    <row r="219" spans="1:34">
      <c r="A219" s="146" t="s">
        <v>886</v>
      </c>
      <c r="B219" s="146" t="s">
        <v>196</v>
      </c>
      <c r="C219" s="146" t="s">
        <v>408</v>
      </c>
      <c r="D219" s="146" t="s">
        <v>617</v>
      </c>
      <c r="E219" s="146" t="s">
        <v>512</v>
      </c>
      <c r="F219" s="146" t="s">
        <v>11</v>
      </c>
      <c r="S219" s="147">
        <v>0.27</v>
      </c>
      <c r="T219" s="147">
        <v>476</v>
      </c>
      <c r="U219" s="147">
        <v>0.21</v>
      </c>
      <c r="V219" s="146" t="s">
        <v>11</v>
      </c>
      <c r="Y219" s="146" t="s">
        <v>391</v>
      </c>
      <c r="AA219" s="146" t="s">
        <v>391</v>
      </c>
      <c r="AC219" s="146" t="s">
        <v>391</v>
      </c>
      <c r="AD219" s="146" t="s">
        <v>391</v>
      </c>
      <c r="AF219" s="146" t="s">
        <v>391</v>
      </c>
      <c r="AG219" s="146" t="s">
        <v>391</v>
      </c>
      <c r="AH219" s="146" t="s">
        <v>391</v>
      </c>
    </row>
    <row r="220" spans="1:34">
      <c r="A220" s="146" t="s">
        <v>886</v>
      </c>
      <c r="B220" s="146" t="s">
        <v>202</v>
      </c>
      <c r="C220" s="146" t="s">
        <v>412</v>
      </c>
      <c r="D220" s="146" t="s">
        <v>857</v>
      </c>
      <c r="E220" s="146" t="s">
        <v>494</v>
      </c>
      <c r="F220" s="146" t="s">
        <v>10</v>
      </c>
      <c r="S220" s="147">
        <v>0.25</v>
      </c>
      <c r="T220" s="147">
        <v>200</v>
      </c>
      <c r="U220" s="147">
        <v>0.28000000000000003</v>
      </c>
      <c r="V220" s="146" t="s">
        <v>10</v>
      </c>
      <c r="Y220" s="146" t="s">
        <v>391</v>
      </c>
      <c r="AA220" s="146" t="s">
        <v>391</v>
      </c>
      <c r="AC220" s="146" t="s">
        <v>391</v>
      </c>
      <c r="AD220" s="146" t="s">
        <v>391</v>
      </c>
      <c r="AF220" s="146" t="s">
        <v>391</v>
      </c>
      <c r="AG220" s="146" t="s">
        <v>391</v>
      </c>
      <c r="AH220" s="146" t="s">
        <v>391</v>
      </c>
    </row>
    <row r="221" spans="1:34">
      <c r="A221" s="146" t="s">
        <v>886</v>
      </c>
      <c r="B221" s="146" t="s">
        <v>204</v>
      </c>
      <c r="C221" s="146" t="s">
        <v>413</v>
      </c>
      <c r="D221" s="146" t="s">
        <v>887</v>
      </c>
      <c r="E221" s="146" t="s">
        <v>510</v>
      </c>
      <c r="F221" s="146" t="s">
        <v>11</v>
      </c>
      <c r="S221" s="147">
        <v>0.31</v>
      </c>
      <c r="T221" s="147">
        <v>2686</v>
      </c>
      <c r="U221" s="147">
        <v>0.23</v>
      </c>
      <c r="V221" s="146" t="s">
        <v>11</v>
      </c>
      <c r="Y221" s="146" t="s">
        <v>391</v>
      </c>
      <c r="AA221" s="146" t="s">
        <v>391</v>
      </c>
      <c r="AC221" s="146" t="s">
        <v>391</v>
      </c>
      <c r="AD221" s="146" t="s">
        <v>391</v>
      </c>
      <c r="AF221" s="146" t="s">
        <v>391</v>
      </c>
      <c r="AG221" s="146" t="s">
        <v>391</v>
      </c>
      <c r="AH221" s="146" t="s">
        <v>391</v>
      </c>
    </row>
    <row r="222" spans="1:34">
      <c r="A222" s="146" t="s">
        <v>886</v>
      </c>
      <c r="B222" s="146" t="s">
        <v>206</v>
      </c>
      <c r="C222" s="146" t="s">
        <v>833</v>
      </c>
      <c r="D222" s="146" t="s">
        <v>746</v>
      </c>
      <c r="E222" s="146" t="s">
        <v>577</v>
      </c>
      <c r="F222" s="146" t="s">
        <v>10</v>
      </c>
      <c r="S222" s="147">
        <v>0.28000000000000003</v>
      </c>
      <c r="T222" s="147">
        <v>133</v>
      </c>
      <c r="U222" s="147">
        <v>0.41</v>
      </c>
      <c r="V222" s="146" t="s">
        <v>10</v>
      </c>
      <c r="Y222" s="146" t="s">
        <v>391</v>
      </c>
      <c r="AA222" s="146" t="s">
        <v>391</v>
      </c>
      <c r="AC222" s="146" t="s">
        <v>391</v>
      </c>
      <c r="AD222" s="146" t="s">
        <v>391</v>
      </c>
      <c r="AF222" s="146" t="s">
        <v>391</v>
      </c>
      <c r="AG222" s="146" t="s">
        <v>391</v>
      </c>
      <c r="AH222" s="146" t="s">
        <v>391</v>
      </c>
    </row>
    <row r="223" spans="1:34">
      <c r="A223" s="146" t="s">
        <v>886</v>
      </c>
      <c r="B223" s="146" t="s">
        <v>208</v>
      </c>
      <c r="C223" s="146" t="s">
        <v>414</v>
      </c>
      <c r="D223" s="146" t="s">
        <v>588</v>
      </c>
      <c r="E223" s="146" t="s">
        <v>556</v>
      </c>
      <c r="F223" s="146" t="s">
        <v>10</v>
      </c>
      <c r="S223" s="147">
        <v>0.28000000000000003</v>
      </c>
      <c r="T223" s="147">
        <v>197</v>
      </c>
      <c r="U223" s="147">
        <v>0.43</v>
      </c>
      <c r="V223" s="146" t="s">
        <v>10</v>
      </c>
      <c r="Y223" s="146" t="s">
        <v>391</v>
      </c>
      <c r="AA223" s="146" t="s">
        <v>391</v>
      </c>
      <c r="AC223" s="146" t="s">
        <v>391</v>
      </c>
      <c r="AD223" s="146" t="s">
        <v>391</v>
      </c>
      <c r="AF223" s="146" t="s">
        <v>391</v>
      </c>
      <c r="AG223" s="146" t="s">
        <v>391</v>
      </c>
      <c r="AH223" s="146" t="s">
        <v>391</v>
      </c>
    </row>
    <row r="224" spans="1:34">
      <c r="A224" s="146" t="s">
        <v>886</v>
      </c>
      <c r="B224" s="146" t="s">
        <v>210</v>
      </c>
      <c r="C224" s="146" t="s">
        <v>415</v>
      </c>
      <c r="D224" s="146" t="s">
        <v>888</v>
      </c>
      <c r="E224" s="146" t="s">
        <v>482</v>
      </c>
      <c r="F224" s="146" t="s">
        <v>10</v>
      </c>
      <c r="S224" s="147">
        <v>0.2</v>
      </c>
      <c r="T224" s="147">
        <v>452</v>
      </c>
      <c r="U224" s="147">
        <v>0.27</v>
      </c>
      <c r="V224" s="146" t="s">
        <v>10</v>
      </c>
      <c r="Y224" s="146" t="s">
        <v>391</v>
      </c>
      <c r="AA224" s="146" t="s">
        <v>391</v>
      </c>
      <c r="AC224" s="146" t="s">
        <v>391</v>
      </c>
      <c r="AD224" s="146" t="s">
        <v>391</v>
      </c>
      <c r="AF224" s="146" t="s">
        <v>391</v>
      </c>
      <c r="AG224" s="146" t="s">
        <v>391</v>
      </c>
      <c r="AH224" s="146" t="s">
        <v>391</v>
      </c>
    </row>
    <row r="225" spans="1:34">
      <c r="A225" s="146" t="s">
        <v>886</v>
      </c>
      <c r="B225" s="146" t="s">
        <v>212</v>
      </c>
      <c r="C225" s="146" t="s">
        <v>416</v>
      </c>
      <c r="D225" s="146" t="s">
        <v>613</v>
      </c>
      <c r="E225" s="146" t="s">
        <v>551</v>
      </c>
      <c r="F225" s="146" t="s">
        <v>10</v>
      </c>
      <c r="S225" s="147">
        <v>0.28000000000000003</v>
      </c>
      <c r="T225" s="147">
        <v>268</v>
      </c>
      <c r="U225" s="147">
        <v>0.44</v>
      </c>
      <c r="V225" s="146" t="s">
        <v>10</v>
      </c>
      <c r="Y225" s="146" t="s">
        <v>391</v>
      </c>
      <c r="AA225" s="146" t="s">
        <v>391</v>
      </c>
      <c r="AC225" s="146" t="s">
        <v>391</v>
      </c>
      <c r="AD225" s="146" t="s">
        <v>391</v>
      </c>
      <c r="AF225" s="146" t="s">
        <v>391</v>
      </c>
      <c r="AG225" s="146" t="s">
        <v>391</v>
      </c>
      <c r="AH225" s="146" t="s">
        <v>391</v>
      </c>
    </row>
    <row r="226" spans="1:34">
      <c r="A226" s="146" t="s">
        <v>886</v>
      </c>
      <c r="B226" s="146" t="s">
        <v>214</v>
      </c>
      <c r="C226" s="146" t="s">
        <v>417</v>
      </c>
      <c r="D226" s="146" t="s">
        <v>629</v>
      </c>
      <c r="E226" s="146" t="s">
        <v>651</v>
      </c>
      <c r="F226" s="146" t="s">
        <v>10</v>
      </c>
      <c r="S226" s="147">
        <v>0.25</v>
      </c>
      <c r="T226" s="147">
        <v>224</v>
      </c>
      <c r="U226" s="147">
        <v>0.55000000000000004</v>
      </c>
      <c r="V226" s="146" t="s">
        <v>10</v>
      </c>
      <c r="Y226" s="146" t="s">
        <v>391</v>
      </c>
      <c r="AA226" s="146" t="s">
        <v>391</v>
      </c>
      <c r="AC226" s="146" t="s">
        <v>391</v>
      </c>
      <c r="AD226" s="146" t="s">
        <v>391</v>
      </c>
      <c r="AF226" s="146" t="s">
        <v>391</v>
      </c>
      <c r="AG226" s="146" t="s">
        <v>391</v>
      </c>
      <c r="AH226" s="146" t="s">
        <v>391</v>
      </c>
    </row>
    <row r="227" spans="1:34">
      <c r="A227" s="146" t="s">
        <v>886</v>
      </c>
      <c r="B227" s="146" t="s">
        <v>216</v>
      </c>
      <c r="C227" s="146" t="s">
        <v>418</v>
      </c>
      <c r="D227" s="146" t="s">
        <v>889</v>
      </c>
      <c r="E227" s="146" t="s">
        <v>483</v>
      </c>
      <c r="F227" s="146" t="s">
        <v>10</v>
      </c>
      <c r="S227" s="147">
        <v>0.28999999999999998</v>
      </c>
      <c r="T227" s="147">
        <v>261</v>
      </c>
      <c r="U227" s="147">
        <v>0.4</v>
      </c>
      <c r="V227" s="146" t="s">
        <v>10</v>
      </c>
      <c r="Y227" s="146" t="s">
        <v>391</v>
      </c>
      <c r="AA227" s="146" t="s">
        <v>391</v>
      </c>
      <c r="AC227" s="146" t="s">
        <v>391</v>
      </c>
      <c r="AD227" s="146" t="s">
        <v>391</v>
      </c>
      <c r="AF227" s="146" t="s">
        <v>391</v>
      </c>
      <c r="AG227" s="146" t="s">
        <v>391</v>
      </c>
      <c r="AH227" s="146" t="s">
        <v>391</v>
      </c>
    </row>
    <row r="228" spans="1:34">
      <c r="A228" s="146" t="s">
        <v>886</v>
      </c>
      <c r="B228" s="146" t="s">
        <v>218</v>
      </c>
      <c r="C228" s="146" t="s">
        <v>840</v>
      </c>
      <c r="D228" s="146" t="s">
        <v>613</v>
      </c>
      <c r="E228" s="146" t="s">
        <v>551</v>
      </c>
      <c r="F228" s="146" t="s">
        <v>10</v>
      </c>
      <c r="S228" s="147">
        <v>0.21</v>
      </c>
      <c r="T228" s="147">
        <v>270</v>
      </c>
      <c r="U228" s="147">
        <v>0.24</v>
      </c>
      <c r="V228" s="146" t="s">
        <v>10</v>
      </c>
      <c r="Y228" s="146" t="s">
        <v>391</v>
      </c>
      <c r="AA228" s="146" t="s">
        <v>391</v>
      </c>
      <c r="AC228" s="146" t="s">
        <v>391</v>
      </c>
      <c r="AD228" s="146" t="s">
        <v>391</v>
      </c>
      <c r="AF228" s="146" t="s">
        <v>391</v>
      </c>
      <c r="AG228" s="146" t="s">
        <v>391</v>
      </c>
      <c r="AH228" s="146" t="s">
        <v>391</v>
      </c>
    </row>
    <row r="229" spans="1:34">
      <c r="A229" s="146" t="s">
        <v>886</v>
      </c>
      <c r="B229" s="146" t="s">
        <v>226</v>
      </c>
      <c r="C229" s="146" t="s">
        <v>421</v>
      </c>
      <c r="D229" s="146" t="s">
        <v>598</v>
      </c>
      <c r="E229" s="146" t="s">
        <v>473</v>
      </c>
      <c r="F229" s="146" t="s">
        <v>10</v>
      </c>
      <c r="S229" s="147">
        <v>0.25</v>
      </c>
      <c r="T229" s="147">
        <v>174</v>
      </c>
      <c r="U229" s="147">
        <v>0.36</v>
      </c>
      <c r="V229" s="146" t="s">
        <v>10</v>
      </c>
      <c r="Y229" s="146" t="s">
        <v>391</v>
      </c>
      <c r="AA229" s="146" t="s">
        <v>391</v>
      </c>
      <c r="AC229" s="146" t="s">
        <v>391</v>
      </c>
      <c r="AD229" s="146" t="s">
        <v>391</v>
      </c>
      <c r="AF229" s="146" t="s">
        <v>391</v>
      </c>
      <c r="AG229" s="146" t="s">
        <v>391</v>
      </c>
      <c r="AH229" s="146" t="s">
        <v>391</v>
      </c>
    </row>
    <row r="230" spans="1:34">
      <c r="A230" s="146" t="s">
        <v>886</v>
      </c>
      <c r="B230" s="146" t="s">
        <v>228</v>
      </c>
      <c r="C230" s="146" t="s">
        <v>422</v>
      </c>
      <c r="D230" s="146" t="s">
        <v>890</v>
      </c>
      <c r="E230" s="146" t="s">
        <v>500</v>
      </c>
      <c r="F230" s="146" t="s">
        <v>10</v>
      </c>
      <c r="S230" s="147">
        <v>0.3</v>
      </c>
      <c r="T230" s="147">
        <v>5052</v>
      </c>
      <c r="U230" s="147">
        <v>0.32</v>
      </c>
      <c r="V230" s="146" t="s">
        <v>10</v>
      </c>
      <c r="Y230" s="146" t="s">
        <v>391</v>
      </c>
      <c r="AA230" s="146" t="s">
        <v>391</v>
      </c>
      <c r="AC230" s="146" t="s">
        <v>391</v>
      </c>
      <c r="AD230" s="146" t="s">
        <v>391</v>
      </c>
      <c r="AF230" s="146" t="s">
        <v>391</v>
      </c>
      <c r="AG230" s="146" t="s">
        <v>391</v>
      </c>
      <c r="AH230" s="146" t="s">
        <v>391</v>
      </c>
    </row>
    <row r="231" spans="1:34">
      <c r="A231" s="146" t="s">
        <v>886</v>
      </c>
      <c r="B231" s="146" t="s">
        <v>230</v>
      </c>
      <c r="C231" s="146" t="s">
        <v>846</v>
      </c>
      <c r="D231" s="146" t="s">
        <v>702</v>
      </c>
      <c r="E231" s="146" t="s">
        <v>472</v>
      </c>
      <c r="F231" s="146" t="s">
        <v>10</v>
      </c>
      <c r="S231" s="147">
        <v>0.39</v>
      </c>
      <c r="T231" s="147">
        <v>212</v>
      </c>
      <c r="U231" s="147">
        <v>0.38</v>
      </c>
      <c r="V231" s="146" t="s">
        <v>11</v>
      </c>
      <c r="Y231" s="146" t="s">
        <v>391</v>
      </c>
      <c r="AA231" s="146" t="s">
        <v>391</v>
      </c>
      <c r="AC231" s="146" t="s">
        <v>391</v>
      </c>
      <c r="AD231" s="146" t="s">
        <v>391</v>
      </c>
      <c r="AF231" s="146" t="s">
        <v>391</v>
      </c>
      <c r="AG231" s="146" t="s">
        <v>391</v>
      </c>
      <c r="AH231" s="146" t="s">
        <v>391</v>
      </c>
    </row>
    <row r="232" spans="1:34">
      <c r="A232" s="146" t="s">
        <v>886</v>
      </c>
      <c r="B232" s="146" t="s">
        <v>232</v>
      </c>
      <c r="C232" s="146" t="s">
        <v>446</v>
      </c>
      <c r="D232" s="146" t="s">
        <v>506</v>
      </c>
      <c r="E232" s="146" t="s">
        <v>500</v>
      </c>
      <c r="F232" s="146" t="s">
        <v>10</v>
      </c>
      <c r="S232" s="147">
        <v>0.25</v>
      </c>
      <c r="T232" s="147">
        <v>224</v>
      </c>
      <c r="U232" s="147">
        <v>0.31</v>
      </c>
      <c r="V232" s="146" t="s">
        <v>10</v>
      </c>
      <c r="Y232" s="146" t="s">
        <v>391</v>
      </c>
      <c r="AA232" s="146" t="s">
        <v>391</v>
      </c>
      <c r="AC232" s="146" t="s">
        <v>391</v>
      </c>
      <c r="AD232" s="146" t="s">
        <v>391</v>
      </c>
      <c r="AF232" s="146" t="s">
        <v>391</v>
      </c>
      <c r="AG232" s="146" t="s">
        <v>391</v>
      </c>
      <c r="AH232" s="146" t="s">
        <v>391</v>
      </c>
    </row>
    <row r="233" spans="1:34">
      <c r="A233" s="146" t="s">
        <v>886</v>
      </c>
      <c r="B233" s="146" t="s">
        <v>240</v>
      </c>
      <c r="C233" s="146" t="s">
        <v>241</v>
      </c>
      <c r="D233" s="146" t="s">
        <v>506</v>
      </c>
      <c r="E233" s="146" t="s">
        <v>530</v>
      </c>
      <c r="F233" s="146" t="s">
        <v>10</v>
      </c>
      <c r="S233" s="147">
        <v>0.3</v>
      </c>
      <c r="T233" s="147">
        <v>120</v>
      </c>
      <c r="U233" s="147">
        <v>0.41</v>
      </c>
      <c r="V233" s="146" t="s">
        <v>10</v>
      </c>
      <c r="Y233" s="146" t="s">
        <v>391</v>
      </c>
      <c r="AA233" s="146" t="s">
        <v>391</v>
      </c>
      <c r="AC233" s="146" t="s">
        <v>391</v>
      </c>
      <c r="AD233" s="146" t="s">
        <v>391</v>
      </c>
      <c r="AF233" s="146" t="s">
        <v>391</v>
      </c>
      <c r="AG233" s="146" t="s">
        <v>391</v>
      </c>
      <c r="AH233" s="146" t="s">
        <v>391</v>
      </c>
    </row>
    <row r="234" spans="1:34">
      <c r="A234" s="146" t="s">
        <v>886</v>
      </c>
      <c r="B234" s="146" t="s">
        <v>394</v>
      </c>
      <c r="C234" s="146" t="s">
        <v>395</v>
      </c>
      <c r="D234" s="146" t="s">
        <v>891</v>
      </c>
      <c r="E234" s="146" t="s">
        <v>472</v>
      </c>
      <c r="F234" s="146" t="s">
        <v>10</v>
      </c>
      <c r="S234" s="147">
        <v>0.28999999999999998</v>
      </c>
      <c r="T234" s="147">
        <v>52472</v>
      </c>
      <c r="U234" s="147">
        <v>0.34</v>
      </c>
      <c r="V234" s="146" t="s">
        <v>10</v>
      </c>
      <c r="Y234" s="146" t="s">
        <v>391</v>
      </c>
      <c r="AA234" s="146" t="s">
        <v>391</v>
      </c>
      <c r="AC234" s="146" t="s">
        <v>391</v>
      </c>
      <c r="AD234" s="146" t="s">
        <v>391</v>
      </c>
      <c r="AF234" s="146" t="s">
        <v>391</v>
      </c>
      <c r="AG234" s="146" t="s">
        <v>391</v>
      </c>
      <c r="AH234" s="146" t="s">
        <v>391</v>
      </c>
    </row>
    <row r="235" spans="1:34">
      <c r="A235" s="146" t="s">
        <v>886</v>
      </c>
      <c r="B235" s="146" t="s">
        <v>111</v>
      </c>
      <c r="C235" s="146" t="s">
        <v>396</v>
      </c>
      <c r="D235" s="146" t="s">
        <v>774</v>
      </c>
      <c r="E235" s="146" t="s">
        <v>680</v>
      </c>
      <c r="F235" s="146" t="s">
        <v>10</v>
      </c>
      <c r="S235" s="147">
        <v>0.25</v>
      </c>
      <c r="T235" s="147">
        <v>183</v>
      </c>
      <c r="U235" s="147">
        <v>0.44</v>
      </c>
      <c r="V235" s="146" t="s">
        <v>10</v>
      </c>
      <c r="Y235" s="146" t="s">
        <v>391</v>
      </c>
      <c r="AA235" s="146" t="s">
        <v>391</v>
      </c>
      <c r="AC235" s="146" t="s">
        <v>391</v>
      </c>
      <c r="AD235" s="146" t="s">
        <v>391</v>
      </c>
      <c r="AF235" s="146" t="s">
        <v>391</v>
      </c>
      <c r="AG235" s="146" t="s">
        <v>391</v>
      </c>
      <c r="AH235" s="146" t="s">
        <v>391</v>
      </c>
    </row>
    <row r="236" spans="1:34">
      <c r="A236" s="146" t="s">
        <v>886</v>
      </c>
      <c r="B236" s="146" t="s">
        <v>115</v>
      </c>
      <c r="C236" s="146" t="s">
        <v>397</v>
      </c>
      <c r="D236" s="146" t="s">
        <v>724</v>
      </c>
      <c r="E236" s="146" t="s">
        <v>680</v>
      </c>
      <c r="F236" s="146" t="s">
        <v>10</v>
      </c>
      <c r="S236" s="147">
        <v>0.25</v>
      </c>
      <c r="T236" s="147">
        <v>201</v>
      </c>
      <c r="U236" s="147">
        <v>0.43</v>
      </c>
      <c r="V236" s="146" t="s">
        <v>10</v>
      </c>
      <c r="Y236" s="146" t="s">
        <v>391</v>
      </c>
      <c r="AA236" s="146" t="s">
        <v>391</v>
      </c>
      <c r="AC236" s="146" t="s">
        <v>391</v>
      </c>
      <c r="AD236" s="146" t="s">
        <v>391</v>
      </c>
      <c r="AF236" s="146" t="s">
        <v>391</v>
      </c>
      <c r="AG236" s="146" t="s">
        <v>391</v>
      </c>
      <c r="AH236" s="146" t="s">
        <v>391</v>
      </c>
    </row>
    <row r="237" spans="1:34">
      <c r="A237" s="146" t="s">
        <v>886</v>
      </c>
      <c r="B237" s="146" t="s">
        <v>117</v>
      </c>
      <c r="C237" s="146" t="s">
        <v>423</v>
      </c>
      <c r="D237" s="146" t="s">
        <v>892</v>
      </c>
      <c r="E237" s="146" t="s">
        <v>623</v>
      </c>
      <c r="F237" s="146" t="s">
        <v>10</v>
      </c>
      <c r="S237" s="147">
        <v>0.33</v>
      </c>
      <c r="T237" s="147">
        <v>249</v>
      </c>
      <c r="U237" s="147">
        <v>0.43</v>
      </c>
      <c r="V237" s="146" t="s">
        <v>10</v>
      </c>
      <c r="Y237" s="146" t="s">
        <v>391</v>
      </c>
      <c r="AA237" s="146" t="s">
        <v>391</v>
      </c>
      <c r="AC237" s="146" t="s">
        <v>391</v>
      </c>
      <c r="AD237" s="146" t="s">
        <v>391</v>
      </c>
      <c r="AF237" s="146" t="s">
        <v>391</v>
      </c>
      <c r="AG237" s="146" t="s">
        <v>391</v>
      </c>
      <c r="AH237" s="146" t="s">
        <v>391</v>
      </c>
    </row>
    <row r="238" spans="1:34">
      <c r="A238" s="146" t="s">
        <v>886</v>
      </c>
      <c r="B238" s="146" t="s">
        <v>119</v>
      </c>
      <c r="C238" s="146" t="s">
        <v>424</v>
      </c>
      <c r="D238" s="146" t="s">
        <v>663</v>
      </c>
      <c r="E238" s="146" t="s">
        <v>473</v>
      </c>
      <c r="F238" s="146" t="s">
        <v>10</v>
      </c>
      <c r="S238" s="147">
        <v>0.19</v>
      </c>
      <c r="T238" s="147">
        <v>189</v>
      </c>
      <c r="U238" s="147">
        <v>0.35</v>
      </c>
      <c r="V238" s="146" t="s">
        <v>10</v>
      </c>
      <c r="Y238" s="146" t="s">
        <v>391</v>
      </c>
      <c r="AA238" s="146" t="s">
        <v>391</v>
      </c>
      <c r="AC238" s="146" t="s">
        <v>391</v>
      </c>
      <c r="AD238" s="146" t="s">
        <v>391</v>
      </c>
      <c r="AF238" s="146" t="s">
        <v>391</v>
      </c>
      <c r="AG238" s="146" t="s">
        <v>391</v>
      </c>
      <c r="AH238" s="146" t="s">
        <v>391</v>
      </c>
    </row>
    <row r="239" spans="1:34">
      <c r="A239" s="146" t="s">
        <v>886</v>
      </c>
      <c r="B239" s="146" t="s">
        <v>121</v>
      </c>
      <c r="C239" s="146" t="s">
        <v>505</v>
      </c>
      <c r="D239" s="146" t="s">
        <v>606</v>
      </c>
      <c r="E239" s="146" t="s">
        <v>480</v>
      </c>
      <c r="F239" s="146" t="s">
        <v>10</v>
      </c>
      <c r="S239" s="147">
        <v>0.17</v>
      </c>
      <c r="T239" s="147">
        <v>96</v>
      </c>
      <c r="U239" s="147">
        <v>0.42</v>
      </c>
      <c r="V239" s="146" t="s">
        <v>10</v>
      </c>
      <c r="Y239" s="146" t="s">
        <v>391</v>
      </c>
      <c r="AA239" s="146" t="s">
        <v>391</v>
      </c>
      <c r="AC239" s="146" t="s">
        <v>391</v>
      </c>
      <c r="AD239" s="146" t="s">
        <v>391</v>
      </c>
      <c r="AF239" s="146" t="s">
        <v>391</v>
      </c>
      <c r="AG239" s="146" t="s">
        <v>391</v>
      </c>
      <c r="AH239" s="146" t="s">
        <v>391</v>
      </c>
    </row>
    <row r="240" spans="1:34">
      <c r="A240" s="146" t="s">
        <v>886</v>
      </c>
      <c r="B240" s="146" t="s">
        <v>123</v>
      </c>
      <c r="C240" s="146" t="s">
        <v>425</v>
      </c>
      <c r="D240" s="146" t="s">
        <v>893</v>
      </c>
      <c r="E240" s="146" t="s">
        <v>553</v>
      </c>
      <c r="F240" s="146" t="s">
        <v>10</v>
      </c>
      <c r="S240" s="147">
        <v>0.31</v>
      </c>
      <c r="T240" s="147">
        <v>9037</v>
      </c>
      <c r="U240" s="147">
        <v>0.3</v>
      </c>
      <c r="V240" s="146" t="s">
        <v>11</v>
      </c>
      <c r="Y240" s="146" t="s">
        <v>391</v>
      </c>
      <c r="AA240" s="146" t="s">
        <v>391</v>
      </c>
      <c r="AC240" s="146" t="s">
        <v>391</v>
      </c>
      <c r="AD240" s="146" t="s">
        <v>391</v>
      </c>
      <c r="AF240" s="146" t="s">
        <v>391</v>
      </c>
      <c r="AG240" s="146" t="s">
        <v>391</v>
      </c>
      <c r="AH240" s="146" t="s">
        <v>391</v>
      </c>
    </row>
    <row r="241" spans="1:34">
      <c r="A241" s="146" t="s">
        <v>886</v>
      </c>
      <c r="B241" s="146" t="s">
        <v>127</v>
      </c>
      <c r="C241" s="146" t="s">
        <v>426</v>
      </c>
      <c r="D241" s="146" t="s">
        <v>894</v>
      </c>
      <c r="E241" s="146" t="s">
        <v>469</v>
      </c>
      <c r="F241" s="146" t="s">
        <v>10</v>
      </c>
      <c r="S241" s="147">
        <v>0.28999999999999998</v>
      </c>
      <c r="T241" s="147">
        <v>2493</v>
      </c>
      <c r="U241" s="147">
        <v>0.3</v>
      </c>
      <c r="V241" s="146" t="s">
        <v>10</v>
      </c>
      <c r="Y241" s="146" t="s">
        <v>391</v>
      </c>
      <c r="AA241" s="146" t="s">
        <v>391</v>
      </c>
      <c r="AC241" s="146" t="s">
        <v>391</v>
      </c>
      <c r="AD241" s="146" t="s">
        <v>391</v>
      </c>
      <c r="AF241" s="146" t="s">
        <v>391</v>
      </c>
      <c r="AG241" s="146" t="s">
        <v>391</v>
      </c>
      <c r="AH241" s="146" t="s">
        <v>391</v>
      </c>
    </row>
    <row r="242" spans="1:34">
      <c r="A242" s="146" t="s">
        <v>886</v>
      </c>
      <c r="B242" s="146" t="s">
        <v>129</v>
      </c>
      <c r="C242" s="146" t="s">
        <v>427</v>
      </c>
      <c r="D242" s="146" t="s">
        <v>741</v>
      </c>
      <c r="E242" s="146" t="s">
        <v>895</v>
      </c>
      <c r="F242" s="146" t="s">
        <v>10</v>
      </c>
      <c r="S242" s="147">
        <v>0.15</v>
      </c>
      <c r="T242" s="147">
        <v>487</v>
      </c>
      <c r="U242" s="147">
        <v>0.45</v>
      </c>
      <c r="V242" s="146" t="s">
        <v>10</v>
      </c>
      <c r="Y242" s="146" t="s">
        <v>391</v>
      </c>
      <c r="AA242" s="146" t="s">
        <v>391</v>
      </c>
      <c r="AC242" s="146" t="s">
        <v>391</v>
      </c>
      <c r="AD242" s="146" t="s">
        <v>391</v>
      </c>
      <c r="AF242" s="146" t="s">
        <v>391</v>
      </c>
      <c r="AG242" s="146" t="s">
        <v>391</v>
      </c>
      <c r="AH242" s="146" t="s">
        <v>391</v>
      </c>
    </row>
    <row r="243" spans="1:34">
      <c r="A243" s="146" t="s">
        <v>886</v>
      </c>
      <c r="B243" s="146" t="s">
        <v>131</v>
      </c>
      <c r="C243" s="146" t="s">
        <v>428</v>
      </c>
      <c r="D243" s="146" t="s">
        <v>896</v>
      </c>
      <c r="E243" s="146" t="s">
        <v>577</v>
      </c>
      <c r="F243" s="146" t="s">
        <v>10</v>
      </c>
      <c r="S243" s="147">
        <v>0.21</v>
      </c>
      <c r="T243" s="147">
        <v>385</v>
      </c>
      <c r="U243" s="147">
        <v>0.25</v>
      </c>
      <c r="V243" s="146" t="s">
        <v>10</v>
      </c>
      <c r="Y243" s="146" t="s">
        <v>391</v>
      </c>
      <c r="AA243" s="146" t="s">
        <v>391</v>
      </c>
      <c r="AC243" s="146" t="s">
        <v>391</v>
      </c>
      <c r="AD243" s="146" t="s">
        <v>391</v>
      </c>
      <c r="AF243" s="146" t="s">
        <v>391</v>
      </c>
      <c r="AG243" s="146" t="s">
        <v>391</v>
      </c>
      <c r="AH243" s="146" t="s">
        <v>391</v>
      </c>
    </row>
    <row r="244" spans="1:34">
      <c r="A244" s="146" t="s">
        <v>886</v>
      </c>
      <c r="B244" s="146" t="s">
        <v>135</v>
      </c>
      <c r="C244" s="146" t="s">
        <v>429</v>
      </c>
      <c r="D244" s="146" t="s">
        <v>897</v>
      </c>
      <c r="E244" s="146" t="s">
        <v>553</v>
      </c>
      <c r="F244" s="146" t="s">
        <v>10</v>
      </c>
      <c r="S244" s="147">
        <v>0.27</v>
      </c>
      <c r="T244" s="147">
        <v>836</v>
      </c>
      <c r="U244" s="147">
        <v>0.21</v>
      </c>
      <c r="V244" s="146" t="s">
        <v>11</v>
      </c>
      <c r="Y244" s="146" t="s">
        <v>391</v>
      </c>
      <c r="AA244" s="146" t="s">
        <v>391</v>
      </c>
      <c r="AC244" s="146" t="s">
        <v>391</v>
      </c>
      <c r="AD244" s="146" t="s">
        <v>391</v>
      </c>
      <c r="AF244" s="146" t="s">
        <v>391</v>
      </c>
      <c r="AG244" s="146" t="s">
        <v>391</v>
      </c>
      <c r="AH244" s="146" t="s">
        <v>391</v>
      </c>
    </row>
    <row r="245" spans="1:34">
      <c r="A245" s="146" t="s">
        <v>886</v>
      </c>
      <c r="B245" s="146" t="s">
        <v>137</v>
      </c>
      <c r="C245" s="146" t="s">
        <v>430</v>
      </c>
      <c r="D245" s="146" t="s">
        <v>898</v>
      </c>
      <c r="E245" s="146" t="s">
        <v>706</v>
      </c>
      <c r="F245" s="146" t="s">
        <v>10</v>
      </c>
      <c r="S245" s="147">
        <v>0.32</v>
      </c>
      <c r="T245" s="147">
        <v>321</v>
      </c>
      <c r="U245" s="147">
        <v>0.44</v>
      </c>
      <c r="V245" s="146" t="s">
        <v>10</v>
      </c>
      <c r="Y245" s="146" t="s">
        <v>391</v>
      </c>
      <c r="AA245" s="146" t="s">
        <v>391</v>
      </c>
      <c r="AC245" s="146" t="s">
        <v>391</v>
      </c>
      <c r="AD245" s="146" t="s">
        <v>391</v>
      </c>
      <c r="AF245" s="146" t="s">
        <v>391</v>
      </c>
      <c r="AG245" s="146" t="s">
        <v>391</v>
      </c>
      <c r="AH245" s="146" t="s">
        <v>391</v>
      </c>
    </row>
    <row r="246" spans="1:34">
      <c r="A246" s="146" t="s">
        <v>886</v>
      </c>
      <c r="B246" s="146" t="s">
        <v>139</v>
      </c>
      <c r="C246" s="146" t="s">
        <v>419</v>
      </c>
      <c r="D246" s="146" t="s">
        <v>663</v>
      </c>
      <c r="E246" s="146" t="s">
        <v>485</v>
      </c>
      <c r="F246" s="146" t="s">
        <v>10</v>
      </c>
      <c r="S246" s="147">
        <v>0.27</v>
      </c>
      <c r="T246" s="147">
        <v>160</v>
      </c>
      <c r="U246" s="147">
        <v>0.51</v>
      </c>
      <c r="V246" s="146" t="s">
        <v>10</v>
      </c>
      <c r="Y246" s="146" t="s">
        <v>391</v>
      </c>
      <c r="AA246" s="146" t="s">
        <v>391</v>
      </c>
      <c r="AC246" s="146" t="s">
        <v>391</v>
      </c>
      <c r="AD246" s="146" t="s">
        <v>391</v>
      </c>
      <c r="AF246" s="146" t="s">
        <v>391</v>
      </c>
      <c r="AG246" s="146" t="s">
        <v>391</v>
      </c>
      <c r="AH246" s="146" t="s">
        <v>391</v>
      </c>
    </row>
    <row r="247" spans="1:34">
      <c r="A247" s="146" t="s">
        <v>886</v>
      </c>
      <c r="B247" s="146" t="s">
        <v>141</v>
      </c>
      <c r="C247" s="146" t="s">
        <v>431</v>
      </c>
      <c r="D247" s="146" t="s">
        <v>850</v>
      </c>
      <c r="E247" s="146" t="s">
        <v>665</v>
      </c>
      <c r="F247" s="146" t="s">
        <v>10</v>
      </c>
      <c r="S247" s="147">
        <v>0.34</v>
      </c>
      <c r="T247" s="147">
        <v>104</v>
      </c>
      <c r="U247" s="147">
        <v>0.56999999999999995</v>
      </c>
      <c r="V247" s="146" t="s">
        <v>10</v>
      </c>
      <c r="Y247" s="146" t="s">
        <v>391</v>
      </c>
      <c r="AA247" s="146" t="s">
        <v>391</v>
      </c>
      <c r="AC247" s="146" t="s">
        <v>391</v>
      </c>
      <c r="AD247" s="146" t="s">
        <v>391</v>
      </c>
      <c r="AF247" s="146" t="s">
        <v>391</v>
      </c>
      <c r="AG247" s="146" t="s">
        <v>391</v>
      </c>
      <c r="AH247" s="146" t="s">
        <v>391</v>
      </c>
    </row>
    <row r="248" spans="1:34">
      <c r="A248" s="146" t="s">
        <v>886</v>
      </c>
      <c r="B248" s="146" t="s">
        <v>143</v>
      </c>
      <c r="C248" s="146" t="s">
        <v>432</v>
      </c>
      <c r="D248" s="146" t="s">
        <v>899</v>
      </c>
      <c r="E248" s="146" t="s">
        <v>469</v>
      </c>
      <c r="F248" s="146" t="s">
        <v>10</v>
      </c>
      <c r="S248" s="147">
        <v>0.25</v>
      </c>
      <c r="T248" s="147">
        <v>520</v>
      </c>
      <c r="U248" s="147">
        <v>0.27</v>
      </c>
      <c r="V248" s="146" t="s">
        <v>10</v>
      </c>
      <c r="Y248" s="146" t="s">
        <v>391</v>
      </c>
      <c r="AA248" s="146" t="s">
        <v>391</v>
      </c>
      <c r="AC248" s="146" t="s">
        <v>391</v>
      </c>
      <c r="AD248" s="146" t="s">
        <v>391</v>
      </c>
      <c r="AF248" s="146" t="s">
        <v>391</v>
      </c>
      <c r="AG248" s="146" t="s">
        <v>391</v>
      </c>
      <c r="AH248" s="146" t="s">
        <v>391</v>
      </c>
    </row>
    <row r="249" spans="1:34">
      <c r="A249" s="146" t="s">
        <v>886</v>
      </c>
      <c r="B249" s="146" t="s">
        <v>145</v>
      </c>
      <c r="C249" s="146" t="s">
        <v>433</v>
      </c>
      <c r="D249" s="146" t="s">
        <v>900</v>
      </c>
      <c r="E249" s="146" t="s">
        <v>483</v>
      </c>
      <c r="F249" s="146" t="s">
        <v>10</v>
      </c>
      <c r="S249" s="147">
        <v>0.3</v>
      </c>
      <c r="T249" s="147">
        <v>640</v>
      </c>
      <c r="U249" s="147">
        <v>0.32</v>
      </c>
      <c r="V249" s="146" t="s">
        <v>10</v>
      </c>
      <c r="Y249" s="146" t="s">
        <v>391</v>
      </c>
      <c r="AA249" s="146" t="s">
        <v>391</v>
      </c>
      <c r="AC249" s="146" t="s">
        <v>391</v>
      </c>
      <c r="AD249" s="146" t="s">
        <v>391</v>
      </c>
      <c r="AF249" s="146" t="s">
        <v>391</v>
      </c>
      <c r="AG249" s="146" t="s">
        <v>391</v>
      </c>
      <c r="AH249" s="146" t="s">
        <v>391</v>
      </c>
    </row>
    <row r="250" spans="1:34">
      <c r="A250" s="146" t="s">
        <v>886</v>
      </c>
      <c r="B250" s="146" t="s">
        <v>147</v>
      </c>
      <c r="C250" s="146" t="s">
        <v>434</v>
      </c>
      <c r="D250" s="146" t="s">
        <v>634</v>
      </c>
      <c r="E250" s="146" t="s">
        <v>553</v>
      </c>
      <c r="F250" s="146" t="s">
        <v>10</v>
      </c>
      <c r="S250" s="147">
        <v>0.31</v>
      </c>
      <c r="T250" s="147">
        <v>545</v>
      </c>
      <c r="U250" s="147">
        <v>0.31</v>
      </c>
      <c r="V250" s="146" t="s">
        <v>10</v>
      </c>
      <c r="Y250" s="146" t="s">
        <v>391</v>
      </c>
      <c r="AA250" s="146" t="s">
        <v>391</v>
      </c>
      <c r="AC250" s="146" t="s">
        <v>391</v>
      </c>
      <c r="AD250" s="146" t="s">
        <v>391</v>
      </c>
      <c r="AF250" s="146" t="s">
        <v>391</v>
      </c>
      <c r="AG250" s="146" t="s">
        <v>391</v>
      </c>
      <c r="AH250" s="146" t="s">
        <v>391</v>
      </c>
    </row>
    <row r="251" spans="1:34">
      <c r="A251" s="146" t="s">
        <v>886</v>
      </c>
      <c r="B251" s="146" t="s">
        <v>149</v>
      </c>
      <c r="C251" s="146" t="s">
        <v>435</v>
      </c>
      <c r="D251" s="146" t="s">
        <v>901</v>
      </c>
      <c r="E251" s="146" t="s">
        <v>464</v>
      </c>
      <c r="F251" s="146" t="s">
        <v>10</v>
      </c>
      <c r="S251" s="147">
        <v>0.28000000000000003</v>
      </c>
      <c r="T251" s="147">
        <v>1118</v>
      </c>
      <c r="U251" s="147">
        <v>0.37</v>
      </c>
      <c r="V251" s="146" t="s">
        <v>10</v>
      </c>
      <c r="Y251" s="146" t="s">
        <v>391</v>
      </c>
      <c r="AA251" s="146" t="s">
        <v>391</v>
      </c>
      <c r="AC251" s="146" t="s">
        <v>391</v>
      </c>
      <c r="AD251" s="146" t="s">
        <v>391</v>
      </c>
      <c r="AF251" s="146" t="s">
        <v>391</v>
      </c>
      <c r="AG251" s="146" t="s">
        <v>391</v>
      </c>
      <c r="AH251" s="146" t="s">
        <v>391</v>
      </c>
    </row>
    <row r="252" spans="1:34">
      <c r="A252" s="146" t="s">
        <v>886</v>
      </c>
      <c r="B252" s="146" t="s">
        <v>152</v>
      </c>
      <c r="C252" s="146" t="s">
        <v>436</v>
      </c>
      <c r="D252" s="146" t="s">
        <v>739</v>
      </c>
      <c r="E252" s="146" t="s">
        <v>553</v>
      </c>
      <c r="F252" s="146" t="s">
        <v>10</v>
      </c>
      <c r="S252" s="147">
        <v>0.31</v>
      </c>
      <c r="T252" s="147">
        <v>340</v>
      </c>
      <c r="U252" s="147">
        <v>0.32</v>
      </c>
      <c r="V252" s="146" t="s">
        <v>10</v>
      </c>
      <c r="Y252" s="146" t="s">
        <v>391</v>
      </c>
      <c r="AA252" s="146" t="s">
        <v>391</v>
      </c>
      <c r="AC252" s="146" t="s">
        <v>391</v>
      </c>
      <c r="AD252" s="146" t="s">
        <v>391</v>
      </c>
      <c r="AF252" s="146" t="s">
        <v>391</v>
      </c>
      <c r="AG252" s="146" t="s">
        <v>391</v>
      </c>
      <c r="AH252" s="146" t="s">
        <v>391</v>
      </c>
    </row>
    <row r="253" spans="1:34">
      <c r="A253" s="146" t="s">
        <v>886</v>
      </c>
      <c r="B253" s="146" t="s">
        <v>154</v>
      </c>
      <c r="C253" s="146" t="s">
        <v>437</v>
      </c>
      <c r="D253" s="146" t="s">
        <v>902</v>
      </c>
      <c r="E253" s="146" t="s">
        <v>488</v>
      </c>
      <c r="F253" s="146" t="s">
        <v>11</v>
      </c>
      <c r="S253" s="147">
        <v>0.31</v>
      </c>
      <c r="T253" s="147">
        <v>1169</v>
      </c>
      <c r="U253" s="147">
        <v>0.17</v>
      </c>
      <c r="V253" s="146" t="s">
        <v>11</v>
      </c>
      <c r="Y253" s="146" t="s">
        <v>391</v>
      </c>
      <c r="AA253" s="146" t="s">
        <v>391</v>
      </c>
      <c r="AC253" s="146" t="s">
        <v>391</v>
      </c>
      <c r="AD253" s="146" t="s">
        <v>391</v>
      </c>
      <c r="AF253" s="146" t="s">
        <v>391</v>
      </c>
      <c r="AG253" s="146" t="s">
        <v>391</v>
      </c>
      <c r="AH253" s="146" t="s">
        <v>391</v>
      </c>
    </row>
    <row r="254" spans="1:34">
      <c r="A254" s="146" t="s">
        <v>886</v>
      </c>
      <c r="B254" s="146" t="s">
        <v>156</v>
      </c>
      <c r="C254" s="146" t="s">
        <v>438</v>
      </c>
      <c r="D254" s="146" t="s">
        <v>606</v>
      </c>
      <c r="E254" s="146" t="s">
        <v>482</v>
      </c>
      <c r="F254" s="146" t="s">
        <v>10</v>
      </c>
      <c r="S254" s="147">
        <v>0.24</v>
      </c>
      <c r="T254" s="147">
        <v>129</v>
      </c>
      <c r="U254" s="147">
        <v>0.28999999999999998</v>
      </c>
      <c r="V254" s="146" t="s">
        <v>10</v>
      </c>
      <c r="Y254" s="146" t="s">
        <v>391</v>
      </c>
      <c r="AA254" s="146" t="s">
        <v>391</v>
      </c>
      <c r="AC254" s="146" t="s">
        <v>391</v>
      </c>
      <c r="AD254" s="146" t="s">
        <v>391</v>
      </c>
      <c r="AF254" s="146" t="s">
        <v>391</v>
      </c>
      <c r="AG254" s="146" t="s">
        <v>391</v>
      </c>
      <c r="AH254" s="146" t="s">
        <v>391</v>
      </c>
    </row>
    <row r="255" spans="1:34">
      <c r="A255" s="146" t="s">
        <v>886</v>
      </c>
      <c r="B255" s="146" t="s">
        <v>158</v>
      </c>
      <c r="C255" s="146" t="s">
        <v>439</v>
      </c>
      <c r="D255" s="146" t="s">
        <v>903</v>
      </c>
      <c r="E255" s="146" t="s">
        <v>536</v>
      </c>
      <c r="F255" s="146" t="s">
        <v>11</v>
      </c>
      <c r="S255" s="147">
        <v>0.25</v>
      </c>
      <c r="T255" s="147">
        <v>2398</v>
      </c>
      <c r="U255" s="147">
        <v>0.25</v>
      </c>
      <c r="V255" s="146" t="s">
        <v>10</v>
      </c>
      <c r="Y255" s="146" t="s">
        <v>391</v>
      </c>
      <c r="AA255" s="146" t="s">
        <v>391</v>
      </c>
      <c r="AC255" s="146" t="s">
        <v>391</v>
      </c>
      <c r="AD255" s="146" t="s">
        <v>391</v>
      </c>
      <c r="AF255" s="146" t="s">
        <v>391</v>
      </c>
      <c r="AG255" s="146" t="s">
        <v>391</v>
      </c>
      <c r="AH255" s="146" t="s">
        <v>391</v>
      </c>
    </row>
    <row r="256" spans="1:34">
      <c r="A256" s="146" t="s">
        <v>886</v>
      </c>
      <c r="B256" s="146" t="s">
        <v>160</v>
      </c>
      <c r="C256" s="146" t="s">
        <v>440</v>
      </c>
      <c r="D256" s="146" t="s">
        <v>904</v>
      </c>
      <c r="E256" s="146" t="s">
        <v>491</v>
      </c>
      <c r="F256" s="146" t="s">
        <v>11</v>
      </c>
      <c r="S256" s="147">
        <v>0.35</v>
      </c>
      <c r="T256" s="147">
        <v>558</v>
      </c>
      <c r="U256" s="147">
        <v>0.4</v>
      </c>
      <c r="V256" s="146" t="s">
        <v>10</v>
      </c>
      <c r="Y256" s="146" t="s">
        <v>391</v>
      </c>
      <c r="AA256" s="146" t="s">
        <v>391</v>
      </c>
      <c r="AC256" s="146" t="s">
        <v>391</v>
      </c>
      <c r="AD256" s="146" t="s">
        <v>391</v>
      </c>
      <c r="AF256" s="146" t="s">
        <v>391</v>
      </c>
      <c r="AG256" s="146" t="s">
        <v>391</v>
      </c>
      <c r="AH256" s="146" t="s">
        <v>391</v>
      </c>
    </row>
    <row r="257" spans="1:34">
      <c r="A257" s="146" t="s">
        <v>886</v>
      </c>
      <c r="B257" s="146" t="s">
        <v>162</v>
      </c>
      <c r="C257" s="146" t="s">
        <v>441</v>
      </c>
      <c r="D257" s="146" t="s">
        <v>607</v>
      </c>
      <c r="E257" s="146" t="s">
        <v>905</v>
      </c>
      <c r="F257" s="146" t="s">
        <v>10</v>
      </c>
      <c r="S257" s="147">
        <v>0.24</v>
      </c>
      <c r="T257" s="147">
        <v>293</v>
      </c>
      <c r="U257" s="147">
        <v>0.57999999999999996</v>
      </c>
      <c r="V257" s="146" t="s">
        <v>10</v>
      </c>
      <c r="Y257" s="146" t="s">
        <v>391</v>
      </c>
      <c r="AA257" s="146" t="s">
        <v>391</v>
      </c>
      <c r="AC257" s="146" t="s">
        <v>391</v>
      </c>
      <c r="AD257" s="146" t="s">
        <v>391</v>
      </c>
      <c r="AF257" s="146" t="s">
        <v>391</v>
      </c>
      <c r="AG257" s="146" t="s">
        <v>391</v>
      </c>
      <c r="AH257" s="146" t="s">
        <v>391</v>
      </c>
    </row>
    <row r="258" spans="1:34">
      <c r="A258" s="146" t="s">
        <v>886</v>
      </c>
      <c r="B258" s="146" t="s">
        <v>164</v>
      </c>
      <c r="C258" s="146" t="s">
        <v>442</v>
      </c>
      <c r="D258" s="146" t="s">
        <v>906</v>
      </c>
      <c r="E258" s="146" t="s">
        <v>472</v>
      </c>
      <c r="F258" s="146" t="s">
        <v>10</v>
      </c>
      <c r="S258" s="147">
        <v>0.35</v>
      </c>
      <c r="T258" s="147">
        <v>3995</v>
      </c>
      <c r="U258" s="147">
        <v>0.43</v>
      </c>
      <c r="V258" s="146" t="s">
        <v>10</v>
      </c>
      <c r="Y258" s="146" t="s">
        <v>391</v>
      </c>
      <c r="AA258" s="146" t="s">
        <v>391</v>
      </c>
      <c r="AC258" s="146" t="s">
        <v>391</v>
      </c>
      <c r="AD258" s="146" t="s">
        <v>391</v>
      </c>
      <c r="AF258" s="146" t="s">
        <v>391</v>
      </c>
      <c r="AG258" s="146" t="s">
        <v>391</v>
      </c>
      <c r="AH258" s="146" t="s">
        <v>391</v>
      </c>
    </row>
    <row r="259" spans="1:34">
      <c r="A259" s="146" t="s">
        <v>886</v>
      </c>
      <c r="B259" s="146" t="s">
        <v>166</v>
      </c>
      <c r="C259" s="146" t="s">
        <v>443</v>
      </c>
      <c r="D259" s="146" t="s">
        <v>907</v>
      </c>
      <c r="E259" s="146" t="s">
        <v>483</v>
      </c>
      <c r="F259" s="146" t="s">
        <v>10</v>
      </c>
      <c r="S259" s="147">
        <v>0.32</v>
      </c>
      <c r="T259" s="147">
        <v>3237</v>
      </c>
      <c r="U259" s="147">
        <v>0.4</v>
      </c>
      <c r="V259" s="146" t="s">
        <v>10</v>
      </c>
      <c r="Y259" s="146" t="s">
        <v>391</v>
      </c>
      <c r="AA259" s="146" t="s">
        <v>391</v>
      </c>
      <c r="AC259" s="146" t="s">
        <v>391</v>
      </c>
      <c r="AD259" s="146" t="s">
        <v>391</v>
      </c>
      <c r="AF259" s="146" t="s">
        <v>391</v>
      </c>
      <c r="AG259" s="146" t="s">
        <v>391</v>
      </c>
      <c r="AH259" s="146" t="s">
        <v>391</v>
      </c>
    </row>
    <row r="260" spans="1:34">
      <c r="A260" s="146" t="s">
        <v>886</v>
      </c>
      <c r="B260" s="146" t="s">
        <v>168</v>
      </c>
      <c r="C260" s="146" t="s">
        <v>444</v>
      </c>
      <c r="D260" s="146" t="s">
        <v>908</v>
      </c>
      <c r="E260" s="146" t="s">
        <v>473</v>
      </c>
      <c r="F260" s="146" t="s">
        <v>10</v>
      </c>
      <c r="S260" s="147">
        <v>0.21</v>
      </c>
      <c r="T260" s="147">
        <v>632</v>
      </c>
      <c r="U260" s="147">
        <v>0.31</v>
      </c>
      <c r="V260" s="146" t="s">
        <v>10</v>
      </c>
      <c r="Y260" s="146" t="s">
        <v>391</v>
      </c>
      <c r="AA260" s="146" t="s">
        <v>391</v>
      </c>
      <c r="AC260" s="146" t="s">
        <v>391</v>
      </c>
      <c r="AD260" s="146" t="s">
        <v>391</v>
      </c>
      <c r="AF260" s="146" t="s">
        <v>391</v>
      </c>
      <c r="AG260" s="146" t="s">
        <v>391</v>
      </c>
      <c r="AH260" s="146" t="s">
        <v>391</v>
      </c>
    </row>
    <row r="261" spans="1:34">
      <c r="A261" s="146" t="s">
        <v>886</v>
      </c>
      <c r="B261" s="146" t="s">
        <v>170</v>
      </c>
      <c r="C261" s="146" t="s">
        <v>445</v>
      </c>
      <c r="D261" s="146" t="s">
        <v>821</v>
      </c>
      <c r="E261" s="146" t="s">
        <v>469</v>
      </c>
      <c r="F261" s="146" t="s">
        <v>10</v>
      </c>
      <c r="S261" s="147">
        <v>0.27</v>
      </c>
      <c r="T261" s="147">
        <v>492</v>
      </c>
      <c r="U261" s="147">
        <v>0.3</v>
      </c>
      <c r="V261" s="146" t="s">
        <v>10</v>
      </c>
      <c r="Y261" s="146" t="s">
        <v>391</v>
      </c>
      <c r="AA261" s="146" t="s">
        <v>391</v>
      </c>
      <c r="AC261" s="146" t="s">
        <v>391</v>
      </c>
      <c r="AD261" s="146" t="s">
        <v>391</v>
      </c>
      <c r="AF261" s="146" t="s">
        <v>391</v>
      </c>
      <c r="AG261" s="146" t="s">
        <v>391</v>
      </c>
      <c r="AH261" s="146" t="s">
        <v>391</v>
      </c>
    </row>
    <row r="262" spans="1:34">
      <c r="A262" s="146" t="s">
        <v>886</v>
      </c>
      <c r="B262" s="146" t="s">
        <v>172</v>
      </c>
      <c r="C262" s="146" t="s">
        <v>393</v>
      </c>
      <c r="D262" s="146" t="s">
        <v>728</v>
      </c>
      <c r="E262" s="146" t="s">
        <v>473</v>
      </c>
      <c r="F262" s="146" t="s">
        <v>10</v>
      </c>
      <c r="S262" s="147">
        <v>0.25</v>
      </c>
      <c r="T262" s="147">
        <v>251</v>
      </c>
      <c r="U262" s="147">
        <v>0.34</v>
      </c>
      <c r="V262" s="146" t="s">
        <v>10</v>
      </c>
      <c r="Y262" s="146" t="s">
        <v>391</v>
      </c>
      <c r="AA262" s="146" t="s">
        <v>391</v>
      </c>
      <c r="AC262" s="146" t="s">
        <v>391</v>
      </c>
      <c r="AD262" s="146" t="s">
        <v>391</v>
      </c>
      <c r="AF262" s="146" t="s">
        <v>391</v>
      </c>
      <c r="AG262" s="146" t="s">
        <v>391</v>
      </c>
      <c r="AH262" s="146" t="s">
        <v>391</v>
      </c>
    </row>
    <row r="263" spans="1:34">
      <c r="A263" s="146" t="s">
        <v>886</v>
      </c>
      <c r="B263" s="146" t="s">
        <v>174</v>
      </c>
      <c r="C263" s="146" t="s">
        <v>398</v>
      </c>
      <c r="D263" s="146" t="s">
        <v>909</v>
      </c>
      <c r="E263" s="146" t="s">
        <v>449</v>
      </c>
      <c r="F263" s="146" t="s">
        <v>10</v>
      </c>
      <c r="S263" s="147">
        <v>0.28999999999999998</v>
      </c>
      <c r="T263" s="147">
        <v>407</v>
      </c>
      <c r="U263" s="147">
        <v>0.3</v>
      </c>
      <c r="V263" s="146" t="s">
        <v>10</v>
      </c>
      <c r="Y263" s="146" t="s">
        <v>391</v>
      </c>
      <c r="AA263" s="146" t="s">
        <v>391</v>
      </c>
      <c r="AC263" s="146" t="s">
        <v>391</v>
      </c>
      <c r="AD263" s="146" t="s">
        <v>391</v>
      </c>
      <c r="AF263" s="146" t="s">
        <v>391</v>
      </c>
      <c r="AG263" s="146" t="s">
        <v>391</v>
      </c>
      <c r="AH263" s="146" t="s">
        <v>391</v>
      </c>
    </row>
    <row r="264" spans="1:34">
      <c r="A264" s="146" t="s">
        <v>886</v>
      </c>
      <c r="B264" s="146" t="s">
        <v>176</v>
      </c>
      <c r="C264" s="146" t="s">
        <v>399</v>
      </c>
      <c r="D264" s="146" t="s">
        <v>838</v>
      </c>
      <c r="E264" s="146" t="s">
        <v>469</v>
      </c>
      <c r="F264" s="146" t="s">
        <v>10</v>
      </c>
      <c r="S264" s="147">
        <v>0.24</v>
      </c>
      <c r="T264" s="147">
        <v>209</v>
      </c>
      <c r="U264" s="147">
        <v>0.33</v>
      </c>
      <c r="V264" s="146" t="s">
        <v>10</v>
      </c>
      <c r="Y264" s="146" t="s">
        <v>391</v>
      </c>
      <c r="AA264" s="146" t="s">
        <v>391</v>
      </c>
      <c r="AC264" s="146" t="s">
        <v>391</v>
      </c>
      <c r="AD264" s="146" t="s">
        <v>391</v>
      </c>
      <c r="AF264" s="146" t="s">
        <v>391</v>
      </c>
      <c r="AG264" s="146" t="s">
        <v>391</v>
      </c>
      <c r="AH264" s="146" t="s">
        <v>391</v>
      </c>
    </row>
    <row r="265" spans="1:34">
      <c r="A265" s="146" t="s">
        <v>886</v>
      </c>
      <c r="B265" s="146" t="s">
        <v>180</v>
      </c>
      <c r="C265" s="146" t="s">
        <v>400</v>
      </c>
      <c r="D265" s="146" t="s">
        <v>686</v>
      </c>
      <c r="E265" s="146" t="s">
        <v>512</v>
      </c>
      <c r="F265" s="146" t="s">
        <v>11</v>
      </c>
      <c r="S265" s="147">
        <v>0.25</v>
      </c>
      <c r="T265" s="147">
        <v>481</v>
      </c>
      <c r="U265" s="147">
        <v>0.2</v>
      </c>
      <c r="V265" s="146" t="s">
        <v>11</v>
      </c>
      <c r="Y265" s="146" t="s">
        <v>391</v>
      </c>
      <c r="AA265" s="146" t="s">
        <v>391</v>
      </c>
      <c r="AC265" s="146" t="s">
        <v>391</v>
      </c>
      <c r="AD265" s="146" t="s">
        <v>391</v>
      </c>
      <c r="AF265" s="146" t="s">
        <v>391</v>
      </c>
      <c r="AG265" s="146" t="s">
        <v>391</v>
      </c>
      <c r="AH265" s="146" t="s">
        <v>391</v>
      </c>
    </row>
    <row r="266" spans="1:34">
      <c r="A266" s="146" t="s">
        <v>886</v>
      </c>
      <c r="B266" s="146" t="s">
        <v>182</v>
      </c>
      <c r="C266" s="146" t="s">
        <v>401</v>
      </c>
      <c r="D266" s="146" t="s">
        <v>910</v>
      </c>
      <c r="E266" s="146" t="s">
        <v>475</v>
      </c>
      <c r="F266" s="146" t="s">
        <v>10</v>
      </c>
      <c r="S266" s="147">
        <v>0.26</v>
      </c>
      <c r="T266" s="147">
        <v>646</v>
      </c>
      <c r="U266" s="147">
        <v>0.56000000000000005</v>
      </c>
      <c r="V266" s="146" t="s">
        <v>10</v>
      </c>
      <c r="Y266" s="146" t="s">
        <v>391</v>
      </c>
      <c r="AA266" s="146" t="s">
        <v>391</v>
      </c>
      <c r="AC266" s="146" t="s">
        <v>391</v>
      </c>
      <c r="AD266" s="146" t="s">
        <v>391</v>
      </c>
      <c r="AF266" s="146" t="s">
        <v>391</v>
      </c>
      <c r="AG266" s="146" t="s">
        <v>391</v>
      </c>
      <c r="AH266" s="146" t="s">
        <v>391</v>
      </c>
    </row>
    <row r="267" spans="1:34">
      <c r="A267" s="146" t="s">
        <v>886</v>
      </c>
      <c r="B267" s="146" t="s">
        <v>184</v>
      </c>
      <c r="C267" s="146" t="s">
        <v>402</v>
      </c>
      <c r="D267" s="146" t="s">
        <v>603</v>
      </c>
      <c r="E267" s="146" t="s">
        <v>556</v>
      </c>
      <c r="F267" s="146" t="s">
        <v>10</v>
      </c>
      <c r="S267" s="147">
        <v>0.25</v>
      </c>
      <c r="T267" s="147">
        <v>136</v>
      </c>
      <c r="U267" s="147">
        <v>0.41</v>
      </c>
      <c r="V267" s="146" t="s">
        <v>10</v>
      </c>
      <c r="Y267" s="146" t="s">
        <v>391</v>
      </c>
      <c r="AA267" s="146" t="s">
        <v>391</v>
      </c>
      <c r="AC267" s="146" t="s">
        <v>391</v>
      </c>
      <c r="AD267" s="146" t="s">
        <v>391</v>
      </c>
      <c r="AF267" s="146" t="s">
        <v>391</v>
      </c>
      <c r="AG267" s="146" t="s">
        <v>391</v>
      </c>
      <c r="AH267" s="146" t="s">
        <v>391</v>
      </c>
    </row>
    <row r="268" spans="1:34">
      <c r="A268" s="146" t="s">
        <v>886</v>
      </c>
      <c r="B268" s="146" t="s">
        <v>186</v>
      </c>
      <c r="C268" s="146" t="s">
        <v>403</v>
      </c>
      <c r="D268" s="146" t="s">
        <v>647</v>
      </c>
      <c r="E268" s="146" t="s">
        <v>577</v>
      </c>
      <c r="F268" s="146" t="s">
        <v>10</v>
      </c>
      <c r="S268" s="147">
        <v>0.28999999999999998</v>
      </c>
      <c r="T268" s="147">
        <v>276</v>
      </c>
      <c r="U268" s="147">
        <v>0.35</v>
      </c>
      <c r="V268" s="146" t="s">
        <v>10</v>
      </c>
      <c r="Y268" s="146" t="s">
        <v>391</v>
      </c>
      <c r="AA268" s="146" t="s">
        <v>391</v>
      </c>
      <c r="AC268" s="146" t="s">
        <v>391</v>
      </c>
      <c r="AD268" s="146" t="s">
        <v>391</v>
      </c>
      <c r="AF268" s="146" t="s">
        <v>391</v>
      </c>
      <c r="AG268" s="146" t="s">
        <v>391</v>
      </c>
      <c r="AH268" s="146" t="s">
        <v>391</v>
      </c>
    </row>
    <row r="269" spans="1:34">
      <c r="A269" s="146" t="s">
        <v>886</v>
      </c>
      <c r="B269" s="146" t="s">
        <v>188</v>
      </c>
      <c r="C269" s="146" t="s">
        <v>404</v>
      </c>
      <c r="D269" s="146" t="s">
        <v>468</v>
      </c>
      <c r="E269" s="146" t="s">
        <v>483</v>
      </c>
      <c r="F269" s="146" t="s">
        <v>10</v>
      </c>
      <c r="S269" s="147">
        <v>0.31</v>
      </c>
      <c r="T269" s="147">
        <v>188</v>
      </c>
      <c r="U269" s="147">
        <v>0.36</v>
      </c>
      <c r="V269" s="146" t="s">
        <v>10</v>
      </c>
      <c r="Y269" s="146" t="s">
        <v>391</v>
      </c>
      <c r="AA269" s="146" t="s">
        <v>391</v>
      </c>
      <c r="AC269" s="146" t="s">
        <v>391</v>
      </c>
      <c r="AD269" s="146" t="s">
        <v>391</v>
      </c>
      <c r="AF269" s="146" t="s">
        <v>391</v>
      </c>
      <c r="AG269" s="146" t="s">
        <v>391</v>
      </c>
      <c r="AH269" s="146" t="s">
        <v>391</v>
      </c>
    </row>
    <row r="270" spans="1:34">
      <c r="A270" s="146" t="s">
        <v>886</v>
      </c>
      <c r="B270" s="146" t="s">
        <v>190</v>
      </c>
      <c r="C270" s="146" t="s">
        <v>405</v>
      </c>
      <c r="D270" s="146" t="s">
        <v>911</v>
      </c>
      <c r="E270" s="146" t="s">
        <v>642</v>
      </c>
      <c r="F270" s="146" t="s">
        <v>10</v>
      </c>
      <c r="S270" s="147">
        <v>0.25</v>
      </c>
      <c r="T270" s="147">
        <v>1033</v>
      </c>
      <c r="U270" s="147">
        <v>0.35</v>
      </c>
      <c r="V270" s="146" t="s">
        <v>10</v>
      </c>
      <c r="Y270" s="146" t="s">
        <v>391</v>
      </c>
      <c r="AA270" s="146" t="s">
        <v>391</v>
      </c>
      <c r="AC270" s="146" t="s">
        <v>391</v>
      </c>
      <c r="AD270" s="146" t="s">
        <v>391</v>
      </c>
      <c r="AF270" s="146" t="s">
        <v>391</v>
      </c>
      <c r="AG270" s="146" t="s">
        <v>391</v>
      </c>
      <c r="AH270" s="146" t="s">
        <v>391</v>
      </c>
    </row>
    <row r="271" spans="1:34">
      <c r="A271" s="146" t="s">
        <v>886</v>
      </c>
      <c r="B271" s="146" t="s">
        <v>192</v>
      </c>
      <c r="C271" s="146" t="s">
        <v>406</v>
      </c>
      <c r="D271" s="146" t="s">
        <v>650</v>
      </c>
      <c r="E271" s="146" t="s">
        <v>479</v>
      </c>
      <c r="F271" s="146" t="s">
        <v>10</v>
      </c>
      <c r="S271" s="147">
        <v>0.24</v>
      </c>
      <c r="T271" s="147">
        <v>162</v>
      </c>
      <c r="U271" s="147">
        <v>0.37</v>
      </c>
      <c r="V271" s="146" t="s">
        <v>10</v>
      </c>
      <c r="Y271" s="146" t="s">
        <v>391</v>
      </c>
      <c r="AA271" s="146" t="s">
        <v>391</v>
      </c>
      <c r="AC271" s="146" t="s">
        <v>391</v>
      </c>
      <c r="AD271" s="146" t="s">
        <v>391</v>
      </c>
      <c r="AF271" s="146" t="s">
        <v>391</v>
      </c>
      <c r="AG271" s="146" t="s">
        <v>391</v>
      </c>
      <c r="AH271" s="146" t="s">
        <v>391</v>
      </c>
    </row>
    <row r="272" spans="1:34">
      <c r="A272" s="146" t="s">
        <v>886</v>
      </c>
      <c r="B272" s="146" t="s">
        <v>194</v>
      </c>
      <c r="C272" s="146" t="s">
        <v>407</v>
      </c>
      <c r="D272" s="146" t="s">
        <v>912</v>
      </c>
      <c r="E272" s="146" t="s">
        <v>470</v>
      </c>
      <c r="F272" s="146" t="s">
        <v>10</v>
      </c>
      <c r="S272" s="147">
        <v>0.24</v>
      </c>
      <c r="T272" s="147">
        <v>618</v>
      </c>
      <c r="U272" s="147">
        <v>0.3</v>
      </c>
      <c r="V272" s="146" t="s">
        <v>10</v>
      </c>
      <c r="Y272" s="146" t="s">
        <v>391</v>
      </c>
      <c r="AA272" s="146" t="s">
        <v>391</v>
      </c>
      <c r="AC272" s="146" t="s">
        <v>391</v>
      </c>
      <c r="AD272" s="146" t="s">
        <v>391</v>
      </c>
      <c r="AF272" s="146" t="s">
        <v>391</v>
      </c>
      <c r="AG272" s="146" t="s">
        <v>391</v>
      </c>
      <c r="AH272" s="146" t="s">
        <v>391</v>
      </c>
    </row>
    <row r="273" spans="1:34">
      <c r="A273" s="146" t="s">
        <v>886</v>
      </c>
      <c r="B273" s="146" t="s">
        <v>200</v>
      </c>
      <c r="C273" s="146" t="s">
        <v>411</v>
      </c>
      <c r="D273" s="146" t="s">
        <v>913</v>
      </c>
      <c r="E273" s="146" t="s">
        <v>482</v>
      </c>
      <c r="F273" s="146" t="s">
        <v>10</v>
      </c>
      <c r="S273" s="147">
        <v>0.27</v>
      </c>
      <c r="T273" s="147">
        <v>771</v>
      </c>
      <c r="U273" s="147">
        <v>0.3</v>
      </c>
      <c r="V273" s="146" t="s">
        <v>10</v>
      </c>
      <c r="Y273" s="146" t="s">
        <v>391</v>
      </c>
      <c r="AA273" s="146" t="s">
        <v>391</v>
      </c>
      <c r="AC273" s="146" t="s">
        <v>391</v>
      </c>
      <c r="AD273" s="146" t="s">
        <v>391</v>
      </c>
      <c r="AF273" s="146" t="s">
        <v>391</v>
      </c>
      <c r="AG273" s="146" t="s">
        <v>391</v>
      </c>
      <c r="AH273" s="146" t="s">
        <v>391</v>
      </c>
    </row>
    <row r="274" spans="1:34">
      <c r="A274" s="146" t="s">
        <v>914</v>
      </c>
      <c r="B274" s="146" t="s">
        <v>394</v>
      </c>
      <c r="C274" s="146" t="s">
        <v>395</v>
      </c>
      <c r="D274" s="146" t="s">
        <v>915</v>
      </c>
      <c r="E274" s="146" t="s">
        <v>703</v>
      </c>
      <c r="F274" s="146" t="s">
        <v>10</v>
      </c>
      <c r="S274" s="147">
        <v>0.35</v>
      </c>
      <c r="T274" s="147">
        <v>58288</v>
      </c>
      <c r="U274" s="147">
        <v>0.36</v>
      </c>
      <c r="V274" s="146" t="s">
        <v>10</v>
      </c>
      <c r="Y274" s="146" t="s">
        <v>391</v>
      </c>
      <c r="AA274" s="146" t="s">
        <v>391</v>
      </c>
      <c r="AC274" s="146" t="s">
        <v>391</v>
      </c>
      <c r="AD274" s="146" t="s">
        <v>391</v>
      </c>
      <c r="AF274" s="146" t="s">
        <v>391</v>
      </c>
      <c r="AG274" s="146" t="s">
        <v>391</v>
      </c>
      <c r="AH274" s="146" t="s">
        <v>391</v>
      </c>
    </row>
    <row r="275" spans="1:34">
      <c r="A275" s="146" t="s">
        <v>914</v>
      </c>
      <c r="B275" s="146" t="s">
        <v>111</v>
      </c>
      <c r="C275" s="146" t="s">
        <v>112</v>
      </c>
      <c r="D275" s="146" t="s">
        <v>798</v>
      </c>
      <c r="E275" s="146" t="s">
        <v>623</v>
      </c>
      <c r="F275" s="146" t="s">
        <v>10</v>
      </c>
      <c r="S275" s="147">
        <v>0.31</v>
      </c>
      <c r="T275" s="147">
        <v>176</v>
      </c>
      <c r="U275" s="147">
        <v>0.41</v>
      </c>
      <c r="V275" s="146" t="s">
        <v>10</v>
      </c>
      <c r="Y275" s="146" t="s">
        <v>391</v>
      </c>
      <c r="AA275" s="146" t="s">
        <v>391</v>
      </c>
      <c r="AC275" s="146" t="s">
        <v>391</v>
      </c>
      <c r="AD275" s="146" t="s">
        <v>391</v>
      </c>
      <c r="AF275" s="146" t="s">
        <v>391</v>
      </c>
      <c r="AG275" s="146" t="s">
        <v>391</v>
      </c>
      <c r="AH275" s="146" t="s">
        <v>391</v>
      </c>
    </row>
    <row r="276" spans="1:34">
      <c r="A276" s="146" t="s">
        <v>914</v>
      </c>
      <c r="B276" s="146" t="s">
        <v>115</v>
      </c>
      <c r="C276" s="146" t="s">
        <v>116</v>
      </c>
      <c r="D276" s="146" t="s">
        <v>624</v>
      </c>
      <c r="E276" s="146" t="s">
        <v>530</v>
      </c>
      <c r="F276" s="146" t="s">
        <v>10</v>
      </c>
      <c r="S276" s="147">
        <v>0.28999999999999998</v>
      </c>
      <c r="T276" s="147">
        <v>199</v>
      </c>
      <c r="U276" s="147">
        <v>0.5</v>
      </c>
      <c r="V276" s="146" t="s">
        <v>10</v>
      </c>
      <c r="Y276" s="146" t="s">
        <v>391</v>
      </c>
      <c r="AA276" s="146" t="s">
        <v>391</v>
      </c>
      <c r="AC276" s="146" t="s">
        <v>391</v>
      </c>
      <c r="AD276" s="146" t="s">
        <v>391</v>
      </c>
      <c r="AF276" s="146" t="s">
        <v>391</v>
      </c>
      <c r="AG276" s="146" t="s">
        <v>391</v>
      </c>
      <c r="AH276" s="146" t="s">
        <v>391</v>
      </c>
    </row>
    <row r="277" spans="1:34">
      <c r="A277" s="146" t="s">
        <v>914</v>
      </c>
      <c r="B277" s="146" t="s">
        <v>117</v>
      </c>
      <c r="C277" s="146" t="s">
        <v>118</v>
      </c>
      <c r="D277" s="146" t="s">
        <v>916</v>
      </c>
      <c r="E277" s="146" t="s">
        <v>571</v>
      </c>
      <c r="F277" s="146" t="s">
        <v>11</v>
      </c>
      <c r="S277" s="147">
        <v>0.37</v>
      </c>
      <c r="T277" s="147">
        <v>285</v>
      </c>
      <c r="U277" s="147">
        <v>0.4</v>
      </c>
      <c r="V277" s="146" t="s">
        <v>10</v>
      </c>
      <c r="Y277" s="146" t="s">
        <v>391</v>
      </c>
      <c r="AA277" s="146" t="s">
        <v>391</v>
      </c>
      <c r="AC277" s="146" t="s">
        <v>391</v>
      </c>
      <c r="AD277" s="146" t="s">
        <v>391</v>
      </c>
      <c r="AF277" s="146" t="s">
        <v>391</v>
      </c>
      <c r="AG277" s="146" t="s">
        <v>391</v>
      </c>
      <c r="AH277" s="146" t="s">
        <v>391</v>
      </c>
    </row>
    <row r="278" spans="1:34">
      <c r="A278" s="146" t="s">
        <v>914</v>
      </c>
      <c r="B278" s="146" t="s">
        <v>119</v>
      </c>
      <c r="C278" s="146" t="s">
        <v>120</v>
      </c>
      <c r="D278" s="146" t="s">
        <v>619</v>
      </c>
      <c r="E278" s="146" t="s">
        <v>483</v>
      </c>
      <c r="F278" s="146" t="s">
        <v>10</v>
      </c>
      <c r="S278" s="147">
        <v>0.28999999999999998</v>
      </c>
      <c r="T278" s="147">
        <v>164</v>
      </c>
      <c r="U278" s="147">
        <v>0.43</v>
      </c>
      <c r="V278" s="146" t="s">
        <v>10</v>
      </c>
      <c r="Y278" s="146" t="s">
        <v>391</v>
      </c>
      <c r="AA278" s="146" t="s">
        <v>391</v>
      </c>
      <c r="AC278" s="146" t="s">
        <v>391</v>
      </c>
      <c r="AD278" s="146" t="s">
        <v>391</v>
      </c>
      <c r="AF278" s="146" t="s">
        <v>391</v>
      </c>
      <c r="AG278" s="146" t="s">
        <v>391</v>
      </c>
      <c r="AH278" s="146" t="s">
        <v>391</v>
      </c>
    </row>
    <row r="279" spans="1:34">
      <c r="A279" s="146" t="s">
        <v>914</v>
      </c>
      <c r="B279" s="146" t="s">
        <v>121</v>
      </c>
      <c r="C279" s="146" t="s">
        <v>122</v>
      </c>
      <c r="D279" s="146" t="s">
        <v>663</v>
      </c>
      <c r="E279" s="146" t="s">
        <v>470</v>
      </c>
      <c r="F279" s="146" t="s">
        <v>10</v>
      </c>
      <c r="S279" s="147">
        <v>0.24</v>
      </c>
      <c r="T279" s="147">
        <v>94</v>
      </c>
      <c r="U279" s="147">
        <v>0.4</v>
      </c>
      <c r="V279" s="146" t="s">
        <v>10</v>
      </c>
      <c r="Y279" s="146" t="s">
        <v>391</v>
      </c>
      <c r="AA279" s="146" t="s">
        <v>391</v>
      </c>
      <c r="AC279" s="146" t="s">
        <v>391</v>
      </c>
      <c r="AD279" s="146" t="s">
        <v>391</v>
      </c>
      <c r="AF279" s="146" t="s">
        <v>391</v>
      </c>
      <c r="AG279" s="146" t="s">
        <v>391</v>
      </c>
      <c r="AH279" s="146" t="s">
        <v>391</v>
      </c>
    </row>
    <row r="280" spans="1:34">
      <c r="A280" s="146" t="s">
        <v>914</v>
      </c>
      <c r="B280" s="146" t="s">
        <v>123</v>
      </c>
      <c r="C280" s="146" t="s">
        <v>124</v>
      </c>
      <c r="D280" s="146" t="s">
        <v>917</v>
      </c>
      <c r="E280" s="146" t="s">
        <v>512</v>
      </c>
      <c r="F280" s="146" t="s">
        <v>11</v>
      </c>
      <c r="S280" s="147">
        <v>0.38</v>
      </c>
      <c r="T280" s="147">
        <v>10553</v>
      </c>
      <c r="U280" s="147">
        <v>0.35</v>
      </c>
      <c r="V280" s="146" t="s">
        <v>11</v>
      </c>
      <c r="Y280" s="146" t="s">
        <v>391</v>
      </c>
      <c r="AA280" s="146" t="s">
        <v>391</v>
      </c>
      <c r="AC280" s="146" t="s">
        <v>391</v>
      </c>
      <c r="AD280" s="146" t="s">
        <v>391</v>
      </c>
      <c r="AF280" s="146" t="s">
        <v>391</v>
      </c>
      <c r="AG280" s="146" t="s">
        <v>391</v>
      </c>
      <c r="AH280" s="146" t="s">
        <v>391</v>
      </c>
    </row>
    <row r="281" spans="1:34">
      <c r="A281" s="146" t="s">
        <v>914</v>
      </c>
      <c r="B281" s="146" t="s">
        <v>127</v>
      </c>
      <c r="C281" s="146" t="s">
        <v>128</v>
      </c>
      <c r="D281" s="146" t="s">
        <v>918</v>
      </c>
      <c r="E281" s="146" t="s">
        <v>536</v>
      </c>
      <c r="F281" s="146" t="s">
        <v>11</v>
      </c>
      <c r="S281" s="147">
        <v>0.35</v>
      </c>
      <c r="T281" s="147">
        <v>2789</v>
      </c>
      <c r="U281" s="147">
        <v>0.3</v>
      </c>
      <c r="V281" s="146" t="s">
        <v>11</v>
      </c>
      <c r="Y281" s="146" t="s">
        <v>391</v>
      </c>
      <c r="AA281" s="146" t="s">
        <v>391</v>
      </c>
      <c r="AC281" s="146" t="s">
        <v>391</v>
      </c>
      <c r="AD281" s="146" t="s">
        <v>391</v>
      </c>
      <c r="AF281" s="146" t="s">
        <v>391</v>
      </c>
      <c r="AG281" s="146" t="s">
        <v>391</v>
      </c>
      <c r="AH281" s="146" t="s">
        <v>391</v>
      </c>
    </row>
    <row r="282" spans="1:34">
      <c r="A282" s="146" t="s">
        <v>914</v>
      </c>
      <c r="B282" s="146" t="s">
        <v>129</v>
      </c>
      <c r="C282" s="146" t="s">
        <v>130</v>
      </c>
      <c r="D282" s="146" t="s">
        <v>900</v>
      </c>
      <c r="E282" s="146" t="s">
        <v>680</v>
      </c>
      <c r="F282" s="146" t="s">
        <v>10</v>
      </c>
      <c r="S282" s="147">
        <v>0.17</v>
      </c>
      <c r="T282" s="147">
        <v>534</v>
      </c>
      <c r="U282" s="147">
        <v>0.46</v>
      </c>
      <c r="V282" s="146" t="s">
        <v>10</v>
      </c>
      <c r="Y282" s="146" t="s">
        <v>391</v>
      </c>
      <c r="AA282" s="146" t="s">
        <v>391</v>
      </c>
      <c r="AC282" s="146" t="s">
        <v>391</v>
      </c>
      <c r="AD282" s="146" t="s">
        <v>391</v>
      </c>
      <c r="AF282" s="146" t="s">
        <v>391</v>
      </c>
      <c r="AG282" s="146" t="s">
        <v>391</v>
      </c>
      <c r="AH282" s="146" t="s">
        <v>391</v>
      </c>
    </row>
    <row r="283" spans="1:34">
      <c r="A283" s="146" t="s">
        <v>914</v>
      </c>
      <c r="B283" s="146" t="s">
        <v>131</v>
      </c>
      <c r="C283" s="146" t="s">
        <v>132</v>
      </c>
      <c r="D283" s="146" t="s">
        <v>873</v>
      </c>
      <c r="E283" s="146" t="s">
        <v>483</v>
      </c>
      <c r="F283" s="146" t="s">
        <v>10</v>
      </c>
      <c r="S283" s="147">
        <v>0.26</v>
      </c>
      <c r="T283" s="147">
        <v>317</v>
      </c>
      <c r="U283" s="147">
        <v>0.23</v>
      </c>
      <c r="V283" s="146" t="s">
        <v>11</v>
      </c>
      <c r="Y283" s="146" t="s">
        <v>391</v>
      </c>
      <c r="AA283" s="146" t="s">
        <v>391</v>
      </c>
      <c r="AC283" s="146" t="s">
        <v>391</v>
      </c>
      <c r="AD283" s="146" t="s">
        <v>391</v>
      </c>
      <c r="AF283" s="146" t="s">
        <v>391</v>
      </c>
      <c r="AG283" s="146" t="s">
        <v>391</v>
      </c>
      <c r="AH283" s="146" t="s">
        <v>391</v>
      </c>
    </row>
    <row r="284" spans="1:34">
      <c r="A284" s="146" t="s">
        <v>914</v>
      </c>
      <c r="B284" s="146" t="s">
        <v>135</v>
      </c>
      <c r="C284" s="146" t="s">
        <v>136</v>
      </c>
      <c r="D284" s="146" t="s">
        <v>919</v>
      </c>
      <c r="E284" s="146" t="s">
        <v>512</v>
      </c>
      <c r="F284" s="146" t="s">
        <v>11</v>
      </c>
      <c r="S284" s="147">
        <v>0.33</v>
      </c>
      <c r="T284" s="147">
        <v>825</v>
      </c>
      <c r="U284" s="147">
        <v>0.21</v>
      </c>
      <c r="V284" s="146" t="s">
        <v>11</v>
      </c>
      <c r="Y284" s="146" t="s">
        <v>391</v>
      </c>
      <c r="AA284" s="146" t="s">
        <v>391</v>
      </c>
      <c r="AC284" s="146" t="s">
        <v>391</v>
      </c>
      <c r="AD284" s="146" t="s">
        <v>391</v>
      </c>
      <c r="AF284" s="146" t="s">
        <v>391</v>
      </c>
      <c r="AG284" s="146" t="s">
        <v>391</v>
      </c>
      <c r="AH284" s="146" t="s">
        <v>391</v>
      </c>
    </row>
    <row r="285" spans="1:34">
      <c r="A285" s="146" t="s">
        <v>914</v>
      </c>
      <c r="B285" s="146" t="s">
        <v>137</v>
      </c>
      <c r="C285" s="146" t="s">
        <v>138</v>
      </c>
      <c r="D285" s="146" t="s">
        <v>920</v>
      </c>
      <c r="E285" s="146" t="s">
        <v>482</v>
      </c>
      <c r="F285" s="146" t="s">
        <v>10</v>
      </c>
      <c r="S285" s="147">
        <v>0.37</v>
      </c>
      <c r="T285" s="147">
        <v>362</v>
      </c>
      <c r="U285" s="147">
        <v>0.45</v>
      </c>
      <c r="V285" s="146" t="s">
        <v>10</v>
      </c>
      <c r="Y285" s="146" t="s">
        <v>391</v>
      </c>
      <c r="AA285" s="146" t="s">
        <v>391</v>
      </c>
      <c r="AC285" s="146" t="s">
        <v>391</v>
      </c>
      <c r="AD285" s="146" t="s">
        <v>391</v>
      </c>
      <c r="AF285" s="146" t="s">
        <v>391</v>
      </c>
      <c r="AG285" s="146" t="s">
        <v>391</v>
      </c>
      <c r="AH285" s="146" t="s">
        <v>391</v>
      </c>
    </row>
    <row r="286" spans="1:34">
      <c r="A286" s="146" t="s">
        <v>914</v>
      </c>
      <c r="B286" s="146" t="s">
        <v>139</v>
      </c>
      <c r="C286" s="146" t="s">
        <v>140</v>
      </c>
      <c r="D286" s="146" t="s">
        <v>688</v>
      </c>
      <c r="E286" s="146" t="s">
        <v>469</v>
      </c>
      <c r="F286" s="146" t="s">
        <v>10</v>
      </c>
      <c r="S286" s="147">
        <v>0.31</v>
      </c>
      <c r="T286" s="147">
        <v>149</v>
      </c>
      <c r="U286" s="147">
        <v>0.46</v>
      </c>
      <c r="V286" s="146" t="s">
        <v>10</v>
      </c>
      <c r="Y286" s="146" t="s">
        <v>391</v>
      </c>
      <c r="AA286" s="146" t="s">
        <v>391</v>
      </c>
      <c r="AC286" s="146" t="s">
        <v>391</v>
      </c>
      <c r="AD286" s="146" t="s">
        <v>391</v>
      </c>
      <c r="AF286" s="146" t="s">
        <v>391</v>
      </c>
      <c r="AG286" s="146" t="s">
        <v>391</v>
      </c>
      <c r="AH286" s="146" t="s">
        <v>391</v>
      </c>
    </row>
    <row r="287" spans="1:34">
      <c r="A287" s="146" t="s">
        <v>914</v>
      </c>
      <c r="B287" s="146" t="s">
        <v>143</v>
      </c>
      <c r="C287" s="146" t="s">
        <v>144</v>
      </c>
      <c r="D287" s="146" t="s">
        <v>797</v>
      </c>
      <c r="E287" s="146" t="s">
        <v>472</v>
      </c>
      <c r="F287" s="146" t="s">
        <v>10</v>
      </c>
      <c r="S287" s="147">
        <v>0.28000000000000003</v>
      </c>
      <c r="T287" s="147">
        <v>641</v>
      </c>
      <c r="U287" s="147">
        <v>0.28000000000000003</v>
      </c>
      <c r="V287" s="146" t="s">
        <v>10</v>
      </c>
      <c r="Y287" s="146" t="s">
        <v>391</v>
      </c>
      <c r="AA287" s="146" t="s">
        <v>391</v>
      </c>
      <c r="AC287" s="146" t="s">
        <v>391</v>
      </c>
      <c r="AD287" s="146" t="s">
        <v>391</v>
      </c>
      <c r="AF287" s="146" t="s">
        <v>391</v>
      </c>
      <c r="AG287" s="146" t="s">
        <v>391</v>
      </c>
      <c r="AH287" s="146" t="s">
        <v>391</v>
      </c>
    </row>
    <row r="288" spans="1:34">
      <c r="A288" s="146" t="s">
        <v>914</v>
      </c>
      <c r="B288" s="146" t="s">
        <v>145</v>
      </c>
      <c r="C288" s="146" t="s">
        <v>146</v>
      </c>
      <c r="D288" s="146" t="s">
        <v>921</v>
      </c>
      <c r="E288" s="146" t="s">
        <v>512</v>
      </c>
      <c r="F288" s="146" t="s">
        <v>11</v>
      </c>
      <c r="S288" s="147">
        <v>0.33</v>
      </c>
      <c r="T288" s="147">
        <v>502</v>
      </c>
      <c r="U288" s="147">
        <v>0.19</v>
      </c>
      <c r="V288" s="146" t="s">
        <v>11</v>
      </c>
      <c r="Y288" s="146" t="s">
        <v>391</v>
      </c>
      <c r="AA288" s="146" t="s">
        <v>391</v>
      </c>
      <c r="AC288" s="146" t="s">
        <v>391</v>
      </c>
      <c r="AD288" s="146" t="s">
        <v>391</v>
      </c>
      <c r="AF288" s="146" t="s">
        <v>391</v>
      </c>
      <c r="AG288" s="146" t="s">
        <v>391</v>
      </c>
      <c r="AH288" s="146" t="s">
        <v>391</v>
      </c>
    </row>
    <row r="289" spans="1:34">
      <c r="A289" s="146" t="s">
        <v>914</v>
      </c>
      <c r="B289" s="146" t="s">
        <v>147</v>
      </c>
      <c r="C289" s="146" t="s">
        <v>148</v>
      </c>
      <c r="D289" s="146" t="s">
        <v>922</v>
      </c>
      <c r="E289" s="146" t="s">
        <v>500</v>
      </c>
      <c r="F289" s="146" t="s">
        <v>10</v>
      </c>
      <c r="S289" s="147">
        <v>0.35</v>
      </c>
      <c r="T289" s="147">
        <v>564</v>
      </c>
      <c r="U289" s="147">
        <v>0.35</v>
      </c>
      <c r="V289" s="146" t="s">
        <v>10</v>
      </c>
      <c r="Y289" s="146" t="s">
        <v>391</v>
      </c>
      <c r="AA289" s="146" t="s">
        <v>391</v>
      </c>
      <c r="AC289" s="146" t="s">
        <v>391</v>
      </c>
      <c r="AD289" s="146" t="s">
        <v>391</v>
      </c>
      <c r="AF289" s="146" t="s">
        <v>391</v>
      </c>
      <c r="AG289" s="146" t="s">
        <v>391</v>
      </c>
      <c r="AH289" s="146" t="s">
        <v>391</v>
      </c>
    </row>
    <row r="290" spans="1:34">
      <c r="A290" s="146" t="s">
        <v>914</v>
      </c>
      <c r="B290" s="146" t="s">
        <v>149</v>
      </c>
      <c r="C290" s="146" t="s">
        <v>150</v>
      </c>
      <c r="D290" s="146" t="s">
        <v>923</v>
      </c>
      <c r="E290" s="146" t="s">
        <v>494</v>
      </c>
      <c r="F290" s="146" t="s">
        <v>10</v>
      </c>
      <c r="S290" s="147">
        <v>0.34</v>
      </c>
      <c r="T290" s="147">
        <v>1276</v>
      </c>
      <c r="U290" s="147">
        <v>0.36</v>
      </c>
      <c r="V290" s="146" t="s">
        <v>10</v>
      </c>
      <c r="Y290" s="146" t="s">
        <v>391</v>
      </c>
      <c r="AA290" s="146" t="s">
        <v>391</v>
      </c>
      <c r="AC290" s="146" t="s">
        <v>391</v>
      </c>
      <c r="AD290" s="146" t="s">
        <v>391</v>
      </c>
      <c r="AF290" s="146" t="s">
        <v>391</v>
      </c>
      <c r="AG290" s="146" t="s">
        <v>391</v>
      </c>
      <c r="AH290" s="146" t="s">
        <v>391</v>
      </c>
    </row>
    <row r="291" spans="1:34">
      <c r="A291" s="146" t="s">
        <v>914</v>
      </c>
      <c r="B291" s="146" t="s">
        <v>152</v>
      </c>
      <c r="C291" s="146" t="s">
        <v>153</v>
      </c>
      <c r="D291" s="146" t="s">
        <v>614</v>
      </c>
      <c r="E291" s="146" t="s">
        <v>457</v>
      </c>
      <c r="F291" s="146" t="s">
        <v>11</v>
      </c>
      <c r="S291" s="147">
        <v>0.37</v>
      </c>
      <c r="T291" s="147">
        <v>393</v>
      </c>
      <c r="U291" s="147">
        <v>0.28000000000000003</v>
      </c>
      <c r="V291" s="146" t="s">
        <v>11</v>
      </c>
      <c r="Y291" s="146" t="s">
        <v>391</v>
      </c>
      <c r="AA291" s="146" t="s">
        <v>391</v>
      </c>
      <c r="AC291" s="146" t="s">
        <v>391</v>
      </c>
      <c r="AD291" s="146" t="s">
        <v>391</v>
      </c>
      <c r="AF291" s="146" t="s">
        <v>391</v>
      </c>
      <c r="AG291" s="146" t="s">
        <v>391</v>
      </c>
      <c r="AH291" s="146" t="s">
        <v>391</v>
      </c>
    </row>
    <row r="292" spans="1:34">
      <c r="A292" s="146" t="s">
        <v>914</v>
      </c>
      <c r="B292" s="146" t="s">
        <v>154</v>
      </c>
      <c r="C292" s="146" t="s">
        <v>155</v>
      </c>
      <c r="D292" s="146" t="s">
        <v>924</v>
      </c>
      <c r="E292" s="146" t="s">
        <v>454</v>
      </c>
      <c r="F292" s="146" t="s">
        <v>11</v>
      </c>
      <c r="S292" s="147">
        <v>0.39</v>
      </c>
      <c r="T292" s="147">
        <v>1197</v>
      </c>
      <c r="U292" s="147">
        <v>0.18</v>
      </c>
      <c r="V292" s="146" t="s">
        <v>11</v>
      </c>
      <c r="Y292" s="146" t="s">
        <v>391</v>
      </c>
      <c r="AA292" s="146" t="s">
        <v>391</v>
      </c>
      <c r="AC292" s="146" t="s">
        <v>391</v>
      </c>
      <c r="AD292" s="146" t="s">
        <v>391</v>
      </c>
      <c r="AF292" s="146" t="s">
        <v>391</v>
      </c>
      <c r="AG292" s="146" t="s">
        <v>391</v>
      </c>
      <c r="AH292" s="146" t="s">
        <v>391</v>
      </c>
    </row>
    <row r="293" spans="1:34">
      <c r="A293" s="146" t="s">
        <v>914</v>
      </c>
      <c r="B293" s="146" t="s">
        <v>156</v>
      </c>
      <c r="C293" s="146" t="s">
        <v>157</v>
      </c>
      <c r="D293" s="146" t="s">
        <v>465</v>
      </c>
      <c r="E293" s="146" t="s">
        <v>482</v>
      </c>
      <c r="F293" s="146" t="s">
        <v>10</v>
      </c>
      <c r="S293" s="147">
        <v>0.31</v>
      </c>
      <c r="T293" s="147">
        <v>122</v>
      </c>
      <c r="U293" s="147">
        <v>0.35</v>
      </c>
      <c r="V293" s="146" t="s">
        <v>10</v>
      </c>
      <c r="Y293" s="146" t="s">
        <v>391</v>
      </c>
      <c r="AA293" s="146" t="s">
        <v>391</v>
      </c>
      <c r="AC293" s="146" t="s">
        <v>391</v>
      </c>
      <c r="AD293" s="146" t="s">
        <v>391</v>
      </c>
      <c r="AF293" s="146" t="s">
        <v>391</v>
      </c>
      <c r="AG293" s="146" t="s">
        <v>391</v>
      </c>
      <c r="AH293" s="146" t="s">
        <v>391</v>
      </c>
    </row>
    <row r="294" spans="1:34">
      <c r="A294" s="146" t="s">
        <v>914</v>
      </c>
      <c r="B294" s="146" t="s">
        <v>158</v>
      </c>
      <c r="C294" s="146" t="s">
        <v>159</v>
      </c>
      <c r="D294" s="146" t="s">
        <v>925</v>
      </c>
      <c r="E294" s="146" t="s">
        <v>512</v>
      </c>
      <c r="F294" s="146" t="s">
        <v>11</v>
      </c>
      <c r="S294" s="147">
        <v>0.27</v>
      </c>
      <c r="T294" s="147">
        <v>2756</v>
      </c>
      <c r="U294" s="147">
        <v>0.21</v>
      </c>
      <c r="V294" s="146" t="s">
        <v>11</v>
      </c>
      <c r="Y294" s="146" t="s">
        <v>391</v>
      </c>
      <c r="AA294" s="146" t="s">
        <v>391</v>
      </c>
      <c r="AC294" s="146" t="s">
        <v>391</v>
      </c>
      <c r="AD294" s="146" t="s">
        <v>391</v>
      </c>
      <c r="AF294" s="146" t="s">
        <v>391</v>
      </c>
      <c r="AG294" s="146" t="s">
        <v>391</v>
      </c>
      <c r="AH294" s="146" t="s">
        <v>391</v>
      </c>
    </row>
    <row r="295" spans="1:34">
      <c r="A295" s="146" t="s">
        <v>914</v>
      </c>
      <c r="B295" s="146" t="s">
        <v>160</v>
      </c>
      <c r="C295" s="146" t="s">
        <v>161</v>
      </c>
      <c r="D295" s="146" t="s">
        <v>596</v>
      </c>
      <c r="E295" s="146" t="s">
        <v>512</v>
      </c>
      <c r="F295" s="146" t="s">
        <v>11</v>
      </c>
      <c r="S295" s="147">
        <v>0.39</v>
      </c>
      <c r="T295" s="147">
        <v>401</v>
      </c>
      <c r="U295" s="147">
        <v>0.36</v>
      </c>
      <c r="V295" s="146" t="s">
        <v>11</v>
      </c>
      <c r="Y295" s="146" t="s">
        <v>391</v>
      </c>
      <c r="AA295" s="146" t="s">
        <v>391</v>
      </c>
      <c r="AC295" s="146" t="s">
        <v>391</v>
      </c>
      <c r="AD295" s="146" t="s">
        <v>391</v>
      </c>
      <c r="AF295" s="146" t="s">
        <v>391</v>
      </c>
      <c r="AG295" s="146" t="s">
        <v>391</v>
      </c>
      <c r="AH295" s="146" t="s">
        <v>391</v>
      </c>
    </row>
    <row r="296" spans="1:34">
      <c r="A296" s="146" t="s">
        <v>914</v>
      </c>
      <c r="B296" s="146" t="s">
        <v>162</v>
      </c>
      <c r="C296" s="146" t="s">
        <v>163</v>
      </c>
      <c r="D296" s="146" t="s">
        <v>719</v>
      </c>
      <c r="E296" s="146" t="s">
        <v>473</v>
      </c>
      <c r="F296" s="146" t="s">
        <v>10</v>
      </c>
      <c r="S296" s="147">
        <v>0.28000000000000003</v>
      </c>
      <c r="T296" s="147">
        <v>311</v>
      </c>
      <c r="U296" s="147">
        <v>0.61</v>
      </c>
      <c r="V296" s="146" t="s">
        <v>10</v>
      </c>
      <c r="Y296" s="146" t="s">
        <v>391</v>
      </c>
      <c r="AA296" s="146" t="s">
        <v>391</v>
      </c>
      <c r="AC296" s="146" t="s">
        <v>391</v>
      </c>
      <c r="AD296" s="146" t="s">
        <v>391</v>
      </c>
      <c r="AF296" s="146" t="s">
        <v>391</v>
      </c>
      <c r="AG296" s="146" t="s">
        <v>391</v>
      </c>
      <c r="AH296" s="146" t="s">
        <v>391</v>
      </c>
    </row>
    <row r="297" spans="1:34">
      <c r="A297" s="146" t="s">
        <v>914</v>
      </c>
      <c r="B297" s="146" t="s">
        <v>164</v>
      </c>
      <c r="C297" s="146" t="s">
        <v>165</v>
      </c>
      <c r="D297" s="146" t="s">
        <v>926</v>
      </c>
      <c r="E297" s="146" t="s">
        <v>536</v>
      </c>
      <c r="F297" s="146" t="s">
        <v>11</v>
      </c>
      <c r="S297" s="147">
        <v>0.42</v>
      </c>
      <c r="T297" s="147">
        <v>4191</v>
      </c>
      <c r="U297" s="147">
        <v>0.45</v>
      </c>
      <c r="V297" s="146" t="s">
        <v>10</v>
      </c>
      <c r="Y297" s="146" t="s">
        <v>391</v>
      </c>
      <c r="AA297" s="146" t="s">
        <v>391</v>
      </c>
      <c r="AC297" s="146" t="s">
        <v>391</v>
      </c>
      <c r="AD297" s="146" t="s">
        <v>391</v>
      </c>
      <c r="AF297" s="146" t="s">
        <v>391</v>
      </c>
      <c r="AG297" s="146" t="s">
        <v>391</v>
      </c>
      <c r="AH297" s="146" t="s">
        <v>391</v>
      </c>
    </row>
    <row r="298" spans="1:34">
      <c r="A298" s="146" t="s">
        <v>914</v>
      </c>
      <c r="B298" s="146" t="s">
        <v>166</v>
      </c>
      <c r="C298" s="146" t="s">
        <v>167</v>
      </c>
      <c r="D298" s="146" t="s">
        <v>927</v>
      </c>
      <c r="E298" s="146" t="s">
        <v>491</v>
      </c>
      <c r="F298" s="146" t="s">
        <v>11</v>
      </c>
      <c r="S298" s="147">
        <v>0.37</v>
      </c>
      <c r="T298" s="147">
        <v>3446</v>
      </c>
      <c r="U298" s="147">
        <v>0.4</v>
      </c>
      <c r="V298" s="146" t="s">
        <v>10</v>
      </c>
      <c r="Y298" s="146" t="s">
        <v>391</v>
      </c>
      <c r="AA298" s="146" t="s">
        <v>391</v>
      </c>
      <c r="AC298" s="146" t="s">
        <v>391</v>
      </c>
      <c r="AD298" s="146" t="s">
        <v>391</v>
      </c>
      <c r="AF298" s="146" t="s">
        <v>391</v>
      </c>
      <c r="AG298" s="146" t="s">
        <v>391</v>
      </c>
      <c r="AH298" s="146" t="s">
        <v>391</v>
      </c>
    </row>
    <row r="299" spans="1:34">
      <c r="A299" s="146" t="s">
        <v>914</v>
      </c>
      <c r="B299" s="146" t="s">
        <v>168</v>
      </c>
      <c r="C299" s="146" t="s">
        <v>169</v>
      </c>
      <c r="D299" s="146" t="s">
        <v>659</v>
      </c>
      <c r="E299" s="146" t="s">
        <v>483</v>
      </c>
      <c r="F299" s="146" t="s">
        <v>10</v>
      </c>
      <c r="S299" s="147">
        <v>0.27</v>
      </c>
      <c r="T299" s="147">
        <v>788</v>
      </c>
      <c r="U299" s="147">
        <v>0.33</v>
      </c>
      <c r="V299" s="146" t="s">
        <v>10</v>
      </c>
      <c r="Y299" s="146" t="s">
        <v>391</v>
      </c>
      <c r="AA299" s="146" t="s">
        <v>391</v>
      </c>
      <c r="AC299" s="146" t="s">
        <v>391</v>
      </c>
      <c r="AD299" s="146" t="s">
        <v>391</v>
      </c>
      <c r="AF299" s="146" t="s">
        <v>391</v>
      </c>
      <c r="AG299" s="146" t="s">
        <v>391</v>
      </c>
      <c r="AH299" s="146" t="s">
        <v>391</v>
      </c>
    </row>
    <row r="300" spans="1:34">
      <c r="A300" s="146" t="s">
        <v>914</v>
      </c>
      <c r="B300" s="146" t="s">
        <v>170</v>
      </c>
      <c r="C300" s="146" t="s">
        <v>171</v>
      </c>
      <c r="D300" s="146" t="s">
        <v>928</v>
      </c>
      <c r="E300" s="146" t="s">
        <v>642</v>
      </c>
      <c r="F300" s="146" t="s">
        <v>10</v>
      </c>
      <c r="S300" s="147">
        <v>0.33</v>
      </c>
      <c r="T300" s="147">
        <v>536</v>
      </c>
      <c r="U300" s="147">
        <v>0.4</v>
      </c>
      <c r="V300" s="146" t="s">
        <v>10</v>
      </c>
      <c r="Y300" s="146" t="s">
        <v>391</v>
      </c>
      <c r="AA300" s="146" t="s">
        <v>391</v>
      </c>
      <c r="AC300" s="146" t="s">
        <v>391</v>
      </c>
      <c r="AD300" s="146" t="s">
        <v>391</v>
      </c>
      <c r="AF300" s="146" t="s">
        <v>391</v>
      </c>
      <c r="AG300" s="146" t="s">
        <v>391</v>
      </c>
      <c r="AH300" s="146" t="s">
        <v>391</v>
      </c>
    </row>
    <row r="301" spans="1:34">
      <c r="A301" s="146" t="s">
        <v>914</v>
      </c>
      <c r="B301" s="146" t="s">
        <v>172</v>
      </c>
      <c r="C301" s="146" t="s">
        <v>173</v>
      </c>
      <c r="D301" s="146" t="s">
        <v>738</v>
      </c>
      <c r="E301" s="146" t="s">
        <v>551</v>
      </c>
      <c r="F301" s="146" t="s">
        <v>10</v>
      </c>
      <c r="S301" s="147">
        <v>0.28000000000000003</v>
      </c>
      <c r="T301" s="147">
        <v>298</v>
      </c>
      <c r="U301" s="147">
        <v>0.33</v>
      </c>
      <c r="V301" s="146" t="s">
        <v>10</v>
      </c>
      <c r="Y301" s="146" t="s">
        <v>391</v>
      </c>
      <c r="AA301" s="146" t="s">
        <v>391</v>
      </c>
      <c r="AC301" s="146" t="s">
        <v>391</v>
      </c>
      <c r="AD301" s="146" t="s">
        <v>391</v>
      </c>
      <c r="AF301" s="146" t="s">
        <v>391</v>
      </c>
      <c r="AG301" s="146" t="s">
        <v>391</v>
      </c>
      <c r="AH301" s="146" t="s">
        <v>391</v>
      </c>
    </row>
    <row r="302" spans="1:34">
      <c r="A302" s="146" t="s">
        <v>914</v>
      </c>
      <c r="B302" s="146" t="s">
        <v>174</v>
      </c>
      <c r="C302" s="146" t="s">
        <v>175</v>
      </c>
      <c r="D302" s="146" t="s">
        <v>929</v>
      </c>
      <c r="E302" s="146" t="s">
        <v>502</v>
      </c>
      <c r="F302" s="146" t="s">
        <v>11</v>
      </c>
      <c r="S302" s="147">
        <v>0.31</v>
      </c>
      <c r="T302" s="147">
        <v>430</v>
      </c>
      <c r="U302" s="147">
        <v>0.26</v>
      </c>
      <c r="V302" s="146" t="s">
        <v>11</v>
      </c>
      <c r="Y302" s="146" t="s">
        <v>391</v>
      </c>
      <c r="AA302" s="146" t="s">
        <v>391</v>
      </c>
      <c r="AC302" s="146" t="s">
        <v>391</v>
      </c>
      <c r="AD302" s="146" t="s">
        <v>391</v>
      </c>
      <c r="AF302" s="146" t="s">
        <v>391</v>
      </c>
      <c r="AG302" s="146" t="s">
        <v>391</v>
      </c>
      <c r="AH302" s="146" t="s">
        <v>391</v>
      </c>
    </row>
    <row r="303" spans="1:34">
      <c r="A303" s="146" t="s">
        <v>914</v>
      </c>
      <c r="B303" s="146" t="s">
        <v>176</v>
      </c>
      <c r="C303" s="146" t="s">
        <v>177</v>
      </c>
      <c r="D303" s="146" t="s">
        <v>930</v>
      </c>
      <c r="E303" s="146" t="s">
        <v>480</v>
      </c>
      <c r="F303" s="146" t="s">
        <v>10</v>
      </c>
      <c r="S303" s="147">
        <v>0.28000000000000003</v>
      </c>
      <c r="T303" s="147">
        <v>228</v>
      </c>
      <c r="U303" s="147">
        <v>0.38</v>
      </c>
      <c r="V303" s="146" t="s">
        <v>10</v>
      </c>
      <c r="Y303" s="146" t="s">
        <v>391</v>
      </c>
      <c r="AA303" s="146" t="s">
        <v>391</v>
      </c>
      <c r="AC303" s="146" t="s">
        <v>391</v>
      </c>
      <c r="AD303" s="146" t="s">
        <v>391</v>
      </c>
      <c r="AF303" s="146" t="s">
        <v>391</v>
      </c>
      <c r="AG303" s="146" t="s">
        <v>391</v>
      </c>
      <c r="AH303" s="146" t="s">
        <v>391</v>
      </c>
    </row>
    <row r="304" spans="1:34">
      <c r="A304" s="146" t="s">
        <v>914</v>
      </c>
      <c r="B304" s="146" t="s">
        <v>180</v>
      </c>
      <c r="C304" s="146" t="s">
        <v>181</v>
      </c>
      <c r="D304" s="146" t="s">
        <v>931</v>
      </c>
      <c r="E304" s="146" t="s">
        <v>460</v>
      </c>
      <c r="F304" s="146" t="s">
        <v>11</v>
      </c>
      <c r="S304" s="147">
        <v>0.26</v>
      </c>
      <c r="T304" s="147">
        <v>490</v>
      </c>
      <c r="U304" s="147">
        <v>0.11</v>
      </c>
      <c r="V304" s="146" t="s">
        <v>11</v>
      </c>
      <c r="Y304" s="146" t="s">
        <v>391</v>
      </c>
      <c r="AA304" s="146" t="s">
        <v>391</v>
      </c>
      <c r="AC304" s="146" t="s">
        <v>391</v>
      </c>
      <c r="AD304" s="146" t="s">
        <v>391</v>
      </c>
      <c r="AF304" s="146" t="s">
        <v>391</v>
      </c>
      <c r="AG304" s="146" t="s">
        <v>391</v>
      </c>
      <c r="AH304" s="146" t="s">
        <v>391</v>
      </c>
    </row>
    <row r="305" spans="1:34">
      <c r="A305" s="146" t="s">
        <v>914</v>
      </c>
      <c r="B305" s="146" t="s">
        <v>182</v>
      </c>
      <c r="C305" s="146" t="s">
        <v>183</v>
      </c>
      <c r="D305" s="146" t="s">
        <v>932</v>
      </c>
      <c r="E305" s="146" t="s">
        <v>473</v>
      </c>
      <c r="F305" s="146" t="s">
        <v>10</v>
      </c>
      <c r="S305" s="147">
        <v>0.3</v>
      </c>
      <c r="T305" s="147">
        <v>715</v>
      </c>
      <c r="U305" s="147">
        <v>0.56000000000000005</v>
      </c>
      <c r="V305" s="146" t="s">
        <v>10</v>
      </c>
      <c r="Y305" s="146" t="s">
        <v>391</v>
      </c>
      <c r="AA305" s="146" t="s">
        <v>391</v>
      </c>
      <c r="AC305" s="146" t="s">
        <v>391</v>
      </c>
      <c r="AD305" s="146" t="s">
        <v>391</v>
      </c>
      <c r="AF305" s="146" t="s">
        <v>391</v>
      </c>
      <c r="AG305" s="146" t="s">
        <v>391</v>
      </c>
      <c r="AH305" s="146" t="s">
        <v>391</v>
      </c>
    </row>
    <row r="306" spans="1:34">
      <c r="A306" s="146" t="s">
        <v>914</v>
      </c>
      <c r="B306" s="146" t="s">
        <v>184</v>
      </c>
      <c r="C306" s="146" t="s">
        <v>185</v>
      </c>
      <c r="D306" s="146" t="s">
        <v>586</v>
      </c>
      <c r="E306" s="146" t="s">
        <v>473</v>
      </c>
      <c r="F306" s="146" t="s">
        <v>10</v>
      </c>
      <c r="S306" s="147">
        <v>0.27</v>
      </c>
      <c r="T306" s="147">
        <v>193</v>
      </c>
      <c r="U306" s="147">
        <v>0.41</v>
      </c>
      <c r="V306" s="146" t="s">
        <v>10</v>
      </c>
      <c r="Y306" s="146" t="s">
        <v>391</v>
      </c>
      <c r="AA306" s="146" t="s">
        <v>391</v>
      </c>
      <c r="AC306" s="146" t="s">
        <v>391</v>
      </c>
      <c r="AD306" s="146" t="s">
        <v>391</v>
      </c>
      <c r="AF306" s="146" t="s">
        <v>391</v>
      </c>
      <c r="AG306" s="146" t="s">
        <v>391</v>
      </c>
      <c r="AH306" s="146" t="s">
        <v>391</v>
      </c>
    </row>
    <row r="307" spans="1:34">
      <c r="A307" s="146" t="s">
        <v>914</v>
      </c>
      <c r="B307" s="146" t="s">
        <v>186</v>
      </c>
      <c r="C307" s="146" t="s">
        <v>187</v>
      </c>
      <c r="D307" s="146" t="s">
        <v>933</v>
      </c>
      <c r="E307" s="146" t="s">
        <v>503</v>
      </c>
      <c r="F307" s="146" t="s">
        <v>10</v>
      </c>
      <c r="S307" s="147">
        <v>0.34</v>
      </c>
      <c r="T307" s="147">
        <v>345</v>
      </c>
      <c r="U307" s="147">
        <v>0.38</v>
      </c>
      <c r="V307" s="146" t="s">
        <v>10</v>
      </c>
      <c r="Y307" s="146" t="s">
        <v>391</v>
      </c>
      <c r="AA307" s="146" t="s">
        <v>391</v>
      </c>
      <c r="AC307" s="146" t="s">
        <v>391</v>
      </c>
      <c r="AD307" s="146" t="s">
        <v>391</v>
      </c>
      <c r="AF307" s="146" t="s">
        <v>391</v>
      </c>
      <c r="AG307" s="146" t="s">
        <v>391</v>
      </c>
      <c r="AH307" s="146" t="s">
        <v>391</v>
      </c>
    </row>
    <row r="308" spans="1:34">
      <c r="A308" s="146" t="s">
        <v>914</v>
      </c>
      <c r="B308" s="146" t="s">
        <v>188</v>
      </c>
      <c r="C308" s="146" t="s">
        <v>189</v>
      </c>
      <c r="D308" s="146" t="s">
        <v>930</v>
      </c>
      <c r="E308" s="146" t="s">
        <v>553</v>
      </c>
      <c r="F308" s="146" t="s">
        <v>10</v>
      </c>
      <c r="S308" s="147">
        <v>0.37</v>
      </c>
      <c r="T308" s="147">
        <v>230</v>
      </c>
      <c r="U308" s="147">
        <v>0.48</v>
      </c>
      <c r="V308" s="146" t="s">
        <v>10</v>
      </c>
      <c r="Y308" s="146" t="s">
        <v>391</v>
      </c>
      <c r="AA308" s="146" t="s">
        <v>391</v>
      </c>
      <c r="AC308" s="146" t="s">
        <v>391</v>
      </c>
      <c r="AD308" s="146" t="s">
        <v>391</v>
      </c>
      <c r="AF308" s="146" t="s">
        <v>391</v>
      </c>
      <c r="AG308" s="146" t="s">
        <v>391</v>
      </c>
      <c r="AH308" s="146" t="s">
        <v>391</v>
      </c>
    </row>
    <row r="309" spans="1:34">
      <c r="A309" s="146" t="s">
        <v>914</v>
      </c>
      <c r="B309" s="146" t="s">
        <v>190</v>
      </c>
      <c r="C309" s="146" t="s">
        <v>191</v>
      </c>
      <c r="D309" s="146" t="s">
        <v>934</v>
      </c>
      <c r="E309" s="146" t="s">
        <v>469</v>
      </c>
      <c r="F309" s="146" t="s">
        <v>10</v>
      </c>
      <c r="S309" s="147">
        <v>0.28000000000000003</v>
      </c>
      <c r="T309" s="147">
        <v>1100</v>
      </c>
      <c r="U309" s="147">
        <v>0.34</v>
      </c>
      <c r="V309" s="146" t="s">
        <v>10</v>
      </c>
      <c r="Y309" s="146" t="s">
        <v>391</v>
      </c>
      <c r="AA309" s="146" t="s">
        <v>391</v>
      </c>
      <c r="AC309" s="146" t="s">
        <v>391</v>
      </c>
      <c r="AD309" s="146" t="s">
        <v>391</v>
      </c>
      <c r="AF309" s="146" t="s">
        <v>391</v>
      </c>
      <c r="AG309" s="146" t="s">
        <v>391</v>
      </c>
      <c r="AH309" s="146" t="s">
        <v>391</v>
      </c>
    </row>
    <row r="310" spans="1:34">
      <c r="A310" s="146" t="s">
        <v>914</v>
      </c>
      <c r="B310" s="146" t="s">
        <v>192</v>
      </c>
      <c r="C310" s="146" t="s">
        <v>193</v>
      </c>
      <c r="D310" s="146" t="s">
        <v>935</v>
      </c>
      <c r="E310" s="146" t="s">
        <v>464</v>
      </c>
      <c r="F310" s="146" t="s">
        <v>10</v>
      </c>
      <c r="S310" s="147">
        <v>0.27</v>
      </c>
      <c r="T310" s="147">
        <v>211</v>
      </c>
      <c r="U310" s="147">
        <v>0.37</v>
      </c>
      <c r="V310" s="146" t="s">
        <v>10</v>
      </c>
      <c r="Y310" s="146" t="s">
        <v>391</v>
      </c>
      <c r="AA310" s="146" t="s">
        <v>391</v>
      </c>
      <c r="AC310" s="146" t="s">
        <v>391</v>
      </c>
      <c r="AD310" s="146" t="s">
        <v>391</v>
      </c>
      <c r="AF310" s="146" t="s">
        <v>391</v>
      </c>
      <c r="AG310" s="146" t="s">
        <v>391</v>
      </c>
      <c r="AH310" s="146" t="s">
        <v>391</v>
      </c>
    </row>
    <row r="311" spans="1:34">
      <c r="A311" s="146" t="s">
        <v>914</v>
      </c>
      <c r="B311" s="146" t="s">
        <v>194</v>
      </c>
      <c r="C311" s="146" t="s">
        <v>195</v>
      </c>
      <c r="D311" s="146" t="s">
        <v>936</v>
      </c>
      <c r="E311" s="146" t="s">
        <v>473</v>
      </c>
      <c r="F311" s="146" t="s">
        <v>10</v>
      </c>
      <c r="S311" s="147">
        <v>0.28000000000000003</v>
      </c>
      <c r="T311" s="147">
        <v>671</v>
      </c>
      <c r="U311" s="147">
        <v>0.33</v>
      </c>
      <c r="V311" s="146" t="s">
        <v>10</v>
      </c>
      <c r="Y311" s="146" t="s">
        <v>391</v>
      </c>
      <c r="AA311" s="146" t="s">
        <v>391</v>
      </c>
      <c r="AC311" s="146" t="s">
        <v>391</v>
      </c>
      <c r="AD311" s="146" t="s">
        <v>391</v>
      </c>
      <c r="AF311" s="146" t="s">
        <v>391</v>
      </c>
      <c r="AG311" s="146" t="s">
        <v>391</v>
      </c>
      <c r="AH311" s="146" t="s">
        <v>391</v>
      </c>
    </row>
    <row r="312" spans="1:34">
      <c r="A312" s="146" t="s">
        <v>914</v>
      </c>
      <c r="B312" s="146" t="s">
        <v>196</v>
      </c>
      <c r="C312" s="146" t="s">
        <v>197</v>
      </c>
      <c r="D312" s="146" t="s">
        <v>937</v>
      </c>
      <c r="E312" s="146" t="s">
        <v>461</v>
      </c>
      <c r="F312" s="146" t="s">
        <v>11</v>
      </c>
      <c r="S312" s="147">
        <v>0.32</v>
      </c>
      <c r="T312" s="147">
        <v>524</v>
      </c>
      <c r="U312" s="147">
        <v>0.2</v>
      </c>
      <c r="V312" s="146" t="s">
        <v>11</v>
      </c>
      <c r="Y312" s="146" t="s">
        <v>391</v>
      </c>
      <c r="AA312" s="146" t="s">
        <v>391</v>
      </c>
      <c r="AC312" s="146" t="s">
        <v>391</v>
      </c>
      <c r="AD312" s="146" t="s">
        <v>391</v>
      </c>
      <c r="AF312" s="146" t="s">
        <v>391</v>
      </c>
      <c r="AG312" s="146" t="s">
        <v>391</v>
      </c>
      <c r="AH312" s="146" t="s">
        <v>391</v>
      </c>
    </row>
    <row r="313" spans="1:34">
      <c r="A313" s="146" t="s">
        <v>914</v>
      </c>
      <c r="B313" s="146" t="s">
        <v>198</v>
      </c>
      <c r="C313" s="146" t="s">
        <v>199</v>
      </c>
      <c r="D313" s="146" t="s">
        <v>753</v>
      </c>
      <c r="E313" s="146" t="s">
        <v>642</v>
      </c>
      <c r="F313" s="146" t="s">
        <v>10</v>
      </c>
      <c r="S313" s="147">
        <v>0.33</v>
      </c>
      <c r="T313" s="147">
        <v>152</v>
      </c>
      <c r="U313" s="147">
        <v>0.57999999999999996</v>
      </c>
      <c r="V313" s="146" t="s">
        <v>10</v>
      </c>
      <c r="Y313" s="146" t="s">
        <v>391</v>
      </c>
      <c r="AA313" s="146" t="s">
        <v>391</v>
      </c>
      <c r="AC313" s="146" t="s">
        <v>391</v>
      </c>
      <c r="AD313" s="146" t="s">
        <v>391</v>
      </c>
      <c r="AF313" s="146" t="s">
        <v>391</v>
      </c>
      <c r="AG313" s="146" t="s">
        <v>391</v>
      </c>
      <c r="AH313" s="146" t="s">
        <v>391</v>
      </c>
    </row>
    <row r="314" spans="1:34">
      <c r="A314" s="146" t="s">
        <v>914</v>
      </c>
      <c r="B314" s="146" t="s">
        <v>200</v>
      </c>
      <c r="C314" s="146" t="s">
        <v>201</v>
      </c>
      <c r="D314" s="146" t="s">
        <v>938</v>
      </c>
      <c r="E314" s="146" t="s">
        <v>492</v>
      </c>
      <c r="F314" s="146" t="s">
        <v>10</v>
      </c>
      <c r="S314" s="147">
        <v>0.31</v>
      </c>
      <c r="T314" s="147">
        <v>818</v>
      </c>
      <c r="U314" s="147">
        <v>0.27</v>
      </c>
      <c r="V314" s="146" t="s">
        <v>11</v>
      </c>
      <c r="Y314" s="146" t="s">
        <v>391</v>
      </c>
      <c r="AA314" s="146" t="s">
        <v>391</v>
      </c>
      <c r="AC314" s="146" t="s">
        <v>391</v>
      </c>
      <c r="AD314" s="146" t="s">
        <v>391</v>
      </c>
      <c r="AF314" s="146" t="s">
        <v>391</v>
      </c>
      <c r="AG314" s="146" t="s">
        <v>391</v>
      </c>
      <c r="AH314" s="146" t="s">
        <v>391</v>
      </c>
    </row>
    <row r="315" spans="1:34">
      <c r="A315" s="146" t="s">
        <v>914</v>
      </c>
      <c r="B315" s="146" t="s">
        <v>202</v>
      </c>
      <c r="C315" s="146" t="s">
        <v>203</v>
      </c>
      <c r="D315" s="146" t="s">
        <v>771</v>
      </c>
      <c r="E315" s="146" t="s">
        <v>522</v>
      </c>
      <c r="F315" s="146" t="s">
        <v>11</v>
      </c>
      <c r="S315" s="147">
        <v>0.33</v>
      </c>
      <c r="T315" s="147">
        <v>267</v>
      </c>
      <c r="U315" s="147">
        <v>0.24</v>
      </c>
      <c r="V315" s="146" t="s">
        <v>11</v>
      </c>
      <c r="Y315" s="146" t="s">
        <v>391</v>
      </c>
      <c r="AA315" s="146" t="s">
        <v>391</v>
      </c>
      <c r="AC315" s="146" t="s">
        <v>391</v>
      </c>
      <c r="AD315" s="146" t="s">
        <v>391</v>
      </c>
      <c r="AF315" s="146" t="s">
        <v>391</v>
      </c>
      <c r="AG315" s="146" t="s">
        <v>391</v>
      </c>
      <c r="AH315" s="146" t="s">
        <v>391</v>
      </c>
    </row>
    <row r="316" spans="1:34">
      <c r="A316" s="146" t="s">
        <v>914</v>
      </c>
      <c r="B316" s="146" t="s">
        <v>204</v>
      </c>
      <c r="C316" s="146" t="s">
        <v>205</v>
      </c>
      <c r="D316" s="146" t="s">
        <v>939</v>
      </c>
      <c r="E316" s="146" t="s">
        <v>460</v>
      </c>
      <c r="F316" s="146" t="s">
        <v>11</v>
      </c>
      <c r="S316" s="147">
        <v>0.39</v>
      </c>
      <c r="T316" s="147">
        <v>3011</v>
      </c>
      <c r="U316" s="147">
        <v>0.26</v>
      </c>
      <c r="V316" s="146" t="s">
        <v>11</v>
      </c>
      <c r="Y316" s="146" t="s">
        <v>391</v>
      </c>
      <c r="AA316" s="146" t="s">
        <v>391</v>
      </c>
      <c r="AC316" s="146" t="s">
        <v>391</v>
      </c>
      <c r="AD316" s="146" t="s">
        <v>391</v>
      </c>
      <c r="AF316" s="146" t="s">
        <v>391</v>
      </c>
      <c r="AG316" s="146" t="s">
        <v>391</v>
      </c>
      <c r="AH316" s="146" t="s">
        <v>391</v>
      </c>
    </row>
    <row r="317" spans="1:34">
      <c r="A317" s="146" t="s">
        <v>914</v>
      </c>
      <c r="B317" s="146" t="s">
        <v>206</v>
      </c>
      <c r="C317" s="146" t="s">
        <v>207</v>
      </c>
      <c r="D317" s="146" t="s">
        <v>940</v>
      </c>
      <c r="E317" s="146" t="s">
        <v>642</v>
      </c>
      <c r="F317" s="146" t="s">
        <v>10</v>
      </c>
      <c r="S317" s="147">
        <v>0.33</v>
      </c>
      <c r="T317" s="147">
        <v>171</v>
      </c>
      <c r="U317" s="147">
        <v>0.54</v>
      </c>
      <c r="V317" s="146" t="s">
        <v>10</v>
      </c>
      <c r="Y317" s="146" t="s">
        <v>391</v>
      </c>
      <c r="AA317" s="146" t="s">
        <v>391</v>
      </c>
      <c r="AC317" s="146" t="s">
        <v>391</v>
      </c>
      <c r="AD317" s="146" t="s">
        <v>391</v>
      </c>
      <c r="AF317" s="146" t="s">
        <v>391</v>
      </c>
      <c r="AG317" s="146" t="s">
        <v>391</v>
      </c>
      <c r="AH317" s="146" t="s">
        <v>391</v>
      </c>
    </row>
    <row r="318" spans="1:34">
      <c r="A318" s="146" t="s">
        <v>914</v>
      </c>
      <c r="B318" s="146" t="s">
        <v>208</v>
      </c>
      <c r="C318" s="146" t="s">
        <v>209</v>
      </c>
      <c r="D318" s="146" t="s">
        <v>647</v>
      </c>
      <c r="E318" s="146" t="s">
        <v>642</v>
      </c>
      <c r="F318" s="146" t="s">
        <v>10</v>
      </c>
      <c r="S318" s="147">
        <v>0.34</v>
      </c>
      <c r="T318" s="147">
        <v>161</v>
      </c>
      <c r="U318" s="147">
        <v>0.48</v>
      </c>
      <c r="V318" s="146" t="s">
        <v>10</v>
      </c>
      <c r="Y318" s="146" t="s">
        <v>391</v>
      </c>
      <c r="AA318" s="146" t="s">
        <v>391</v>
      </c>
      <c r="AC318" s="146" t="s">
        <v>391</v>
      </c>
      <c r="AD318" s="146" t="s">
        <v>391</v>
      </c>
      <c r="AF318" s="146" t="s">
        <v>391</v>
      </c>
      <c r="AG318" s="146" t="s">
        <v>391</v>
      </c>
      <c r="AH318" s="146" t="s">
        <v>391</v>
      </c>
    </row>
    <row r="319" spans="1:34">
      <c r="A319" s="146" t="s">
        <v>914</v>
      </c>
      <c r="B319" s="146" t="s">
        <v>210</v>
      </c>
      <c r="C319" s="146" t="s">
        <v>211</v>
      </c>
      <c r="D319" s="146" t="s">
        <v>941</v>
      </c>
      <c r="E319" s="146" t="s">
        <v>503</v>
      </c>
      <c r="F319" s="146" t="s">
        <v>10</v>
      </c>
      <c r="S319" s="147">
        <v>0.26</v>
      </c>
      <c r="T319" s="147">
        <v>482</v>
      </c>
      <c r="U319" s="147">
        <v>0.27</v>
      </c>
      <c r="V319" s="146" t="s">
        <v>10</v>
      </c>
      <c r="Y319" s="146" t="s">
        <v>391</v>
      </c>
      <c r="AA319" s="146" t="s">
        <v>391</v>
      </c>
      <c r="AC319" s="146" t="s">
        <v>391</v>
      </c>
      <c r="AD319" s="146" t="s">
        <v>391</v>
      </c>
      <c r="AF319" s="146" t="s">
        <v>391</v>
      </c>
      <c r="AG319" s="146" t="s">
        <v>391</v>
      </c>
      <c r="AH319" s="146" t="s">
        <v>391</v>
      </c>
    </row>
    <row r="320" spans="1:34">
      <c r="A320" s="146" t="s">
        <v>914</v>
      </c>
      <c r="B320" s="146" t="s">
        <v>212</v>
      </c>
      <c r="C320" s="146" t="s">
        <v>213</v>
      </c>
      <c r="D320" s="146" t="s">
        <v>848</v>
      </c>
      <c r="E320" s="146" t="s">
        <v>494</v>
      </c>
      <c r="F320" s="146" t="s">
        <v>10</v>
      </c>
      <c r="S320" s="147">
        <v>0.33</v>
      </c>
      <c r="T320" s="147">
        <v>276</v>
      </c>
      <c r="U320" s="147">
        <v>0.46</v>
      </c>
      <c r="V320" s="146" t="s">
        <v>10</v>
      </c>
      <c r="Y320" s="146" t="s">
        <v>391</v>
      </c>
      <c r="AA320" s="146" t="s">
        <v>391</v>
      </c>
      <c r="AC320" s="146" t="s">
        <v>391</v>
      </c>
      <c r="AD320" s="146" t="s">
        <v>391</v>
      </c>
      <c r="AF320" s="146" t="s">
        <v>391</v>
      </c>
      <c r="AG320" s="146" t="s">
        <v>391</v>
      </c>
      <c r="AH320" s="146" t="s">
        <v>391</v>
      </c>
    </row>
    <row r="321" spans="1:34">
      <c r="A321" s="146" t="s">
        <v>914</v>
      </c>
      <c r="B321" s="146" t="s">
        <v>214</v>
      </c>
      <c r="C321" s="146" t="s">
        <v>215</v>
      </c>
      <c r="D321" s="146" t="s">
        <v>471</v>
      </c>
      <c r="E321" s="146" t="s">
        <v>479</v>
      </c>
      <c r="F321" s="146" t="s">
        <v>10</v>
      </c>
      <c r="S321" s="147">
        <v>0.3</v>
      </c>
      <c r="T321" s="147">
        <v>253</v>
      </c>
      <c r="U321" s="147">
        <v>0.53</v>
      </c>
      <c r="V321" s="146" t="s">
        <v>10</v>
      </c>
      <c r="Y321" s="146" t="s">
        <v>391</v>
      </c>
      <c r="AA321" s="146" t="s">
        <v>391</v>
      </c>
      <c r="AC321" s="146" t="s">
        <v>391</v>
      </c>
      <c r="AD321" s="146" t="s">
        <v>391</v>
      </c>
      <c r="AF321" s="146" t="s">
        <v>391</v>
      </c>
      <c r="AG321" s="146" t="s">
        <v>391</v>
      </c>
      <c r="AH321" s="146" t="s">
        <v>391</v>
      </c>
    </row>
    <row r="322" spans="1:34">
      <c r="A322" s="146" t="s">
        <v>914</v>
      </c>
      <c r="B322" s="146" t="s">
        <v>216</v>
      </c>
      <c r="C322" s="146" t="s">
        <v>217</v>
      </c>
      <c r="D322" s="146" t="s">
        <v>654</v>
      </c>
      <c r="E322" s="146" t="s">
        <v>494</v>
      </c>
      <c r="F322" s="146" t="s">
        <v>10</v>
      </c>
      <c r="S322" s="147">
        <v>0.32</v>
      </c>
      <c r="T322" s="147">
        <v>237</v>
      </c>
      <c r="U322" s="147">
        <v>0.28000000000000003</v>
      </c>
      <c r="V322" s="146" t="s">
        <v>11</v>
      </c>
      <c r="Y322" s="146" t="s">
        <v>391</v>
      </c>
      <c r="AA322" s="146" t="s">
        <v>391</v>
      </c>
      <c r="AC322" s="146" t="s">
        <v>391</v>
      </c>
      <c r="AD322" s="146" t="s">
        <v>391</v>
      </c>
      <c r="AF322" s="146" t="s">
        <v>391</v>
      </c>
      <c r="AG322" s="146" t="s">
        <v>391</v>
      </c>
      <c r="AH322" s="146" t="s">
        <v>391</v>
      </c>
    </row>
    <row r="323" spans="1:34">
      <c r="A323" s="146" t="s">
        <v>914</v>
      </c>
      <c r="B323" s="146" t="s">
        <v>218</v>
      </c>
      <c r="C323" s="146" t="s">
        <v>219</v>
      </c>
      <c r="D323" s="146" t="s">
        <v>942</v>
      </c>
      <c r="E323" s="146" t="s">
        <v>483</v>
      </c>
      <c r="F323" s="146" t="s">
        <v>10</v>
      </c>
      <c r="S323" s="147">
        <v>0.25</v>
      </c>
      <c r="T323" s="147">
        <v>292</v>
      </c>
      <c r="U323" s="147">
        <v>0.19</v>
      </c>
      <c r="V323" s="146" t="s">
        <v>11</v>
      </c>
      <c r="Y323" s="146" t="s">
        <v>391</v>
      </c>
      <c r="AA323" s="146" t="s">
        <v>391</v>
      </c>
      <c r="AC323" s="146" t="s">
        <v>391</v>
      </c>
      <c r="AD323" s="146" t="s">
        <v>391</v>
      </c>
      <c r="AF323" s="146" t="s">
        <v>391</v>
      </c>
      <c r="AG323" s="146" t="s">
        <v>391</v>
      </c>
      <c r="AH323" s="146" t="s">
        <v>391</v>
      </c>
    </row>
    <row r="324" spans="1:34">
      <c r="A324" s="146" t="s">
        <v>914</v>
      </c>
      <c r="B324" s="146" t="s">
        <v>220</v>
      </c>
      <c r="C324" s="146" t="s">
        <v>221</v>
      </c>
      <c r="D324" s="146" t="s">
        <v>774</v>
      </c>
      <c r="E324" s="146" t="s">
        <v>623</v>
      </c>
      <c r="F324" s="146" t="s">
        <v>10</v>
      </c>
      <c r="S324" s="147">
        <v>0.3</v>
      </c>
      <c r="T324" s="147">
        <v>107</v>
      </c>
      <c r="U324" s="147">
        <v>0.42</v>
      </c>
      <c r="V324" s="146" t="s">
        <v>10</v>
      </c>
      <c r="Y324" s="146" t="s">
        <v>391</v>
      </c>
      <c r="AA324" s="146" t="s">
        <v>391</v>
      </c>
      <c r="AC324" s="146" t="s">
        <v>391</v>
      </c>
      <c r="AD324" s="146" t="s">
        <v>391</v>
      </c>
      <c r="AF324" s="146" t="s">
        <v>391</v>
      </c>
      <c r="AG324" s="146" t="s">
        <v>391</v>
      </c>
      <c r="AH324" s="146" t="s">
        <v>391</v>
      </c>
    </row>
    <row r="325" spans="1:34">
      <c r="A325" s="146" t="s">
        <v>914</v>
      </c>
      <c r="B325" s="146" t="s">
        <v>226</v>
      </c>
      <c r="C325" s="146" t="s">
        <v>227</v>
      </c>
      <c r="D325" s="146" t="s">
        <v>943</v>
      </c>
      <c r="E325" s="146" t="s">
        <v>482</v>
      </c>
      <c r="F325" s="146" t="s">
        <v>10</v>
      </c>
      <c r="S325" s="147">
        <v>0.32</v>
      </c>
      <c r="T325" s="147">
        <v>223</v>
      </c>
      <c r="U325" s="147">
        <v>0.42</v>
      </c>
      <c r="V325" s="146" t="s">
        <v>10</v>
      </c>
      <c r="Y325" s="146" t="s">
        <v>391</v>
      </c>
      <c r="AA325" s="146" t="s">
        <v>391</v>
      </c>
      <c r="AC325" s="146" t="s">
        <v>391</v>
      </c>
      <c r="AD325" s="146" t="s">
        <v>391</v>
      </c>
      <c r="AF325" s="146" t="s">
        <v>391</v>
      </c>
      <c r="AG325" s="146" t="s">
        <v>391</v>
      </c>
      <c r="AH325" s="146" t="s">
        <v>391</v>
      </c>
    </row>
    <row r="326" spans="1:34">
      <c r="A326" s="146" t="s">
        <v>914</v>
      </c>
      <c r="B326" s="146" t="s">
        <v>228</v>
      </c>
      <c r="C326" s="146" t="s">
        <v>229</v>
      </c>
      <c r="D326" s="146" t="s">
        <v>944</v>
      </c>
      <c r="E326" s="146" t="s">
        <v>503</v>
      </c>
      <c r="F326" s="146" t="s">
        <v>10</v>
      </c>
      <c r="S326" s="147">
        <v>0.38</v>
      </c>
      <c r="T326" s="147">
        <v>6055</v>
      </c>
      <c r="U326" s="147">
        <v>0.41</v>
      </c>
      <c r="V326" s="146" t="s">
        <v>10</v>
      </c>
      <c r="Y326" s="146" t="s">
        <v>391</v>
      </c>
      <c r="AA326" s="146" t="s">
        <v>391</v>
      </c>
      <c r="AC326" s="146" t="s">
        <v>391</v>
      </c>
      <c r="AD326" s="146" t="s">
        <v>391</v>
      </c>
      <c r="AF326" s="146" t="s">
        <v>391</v>
      </c>
      <c r="AG326" s="146" t="s">
        <v>391</v>
      </c>
      <c r="AH326" s="146" t="s">
        <v>391</v>
      </c>
    </row>
    <row r="327" spans="1:34">
      <c r="A327" s="146" t="s">
        <v>914</v>
      </c>
      <c r="B327" s="146" t="s">
        <v>230</v>
      </c>
      <c r="C327" s="146" t="s">
        <v>231</v>
      </c>
      <c r="D327" s="146" t="s">
        <v>945</v>
      </c>
      <c r="E327" s="146" t="s">
        <v>472</v>
      </c>
      <c r="F327" s="146" t="s">
        <v>10</v>
      </c>
      <c r="S327" s="147">
        <v>0.43</v>
      </c>
      <c r="T327" s="147">
        <v>249</v>
      </c>
      <c r="U327" s="147">
        <v>0.49</v>
      </c>
      <c r="V327" s="146" t="s">
        <v>10</v>
      </c>
      <c r="Y327" s="146" t="s">
        <v>391</v>
      </c>
      <c r="AA327" s="146" t="s">
        <v>391</v>
      </c>
      <c r="AC327" s="146" t="s">
        <v>391</v>
      </c>
      <c r="AD327" s="146" t="s">
        <v>391</v>
      </c>
      <c r="AF327" s="146" t="s">
        <v>391</v>
      </c>
      <c r="AG327" s="146" t="s">
        <v>391</v>
      </c>
      <c r="AH327" s="146" t="s">
        <v>391</v>
      </c>
    </row>
    <row r="328" spans="1:34">
      <c r="A328" s="146" t="s">
        <v>914</v>
      </c>
      <c r="B328" s="146" t="s">
        <v>232</v>
      </c>
      <c r="C328" s="146" t="s">
        <v>233</v>
      </c>
      <c r="D328" s="146" t="s">
        <v>940</v>
      </c>
      <c r="E328" s="146" t="s">
        <v>469</v>
      </c>
      <c r="F328" s="146" t="s">
        <v>10</v>
      </c>
      <c r="S328" s="147">
        <v>0.25</v>
      </c>
      <c r="T328" s="147">
        <v>237</v>
      </c>
      <c r="U328" s="147">
        <v>0.28999999999999998</v>
      </c>
      <c r="V328" s="146" t="s">
        <v>10</v>
      </c>
      <c r="Y328" s="146" t="s">
        <v>391</v>
      </c>
      <c r="AA328" s="146" t="s">
        <v>391</v>
      </c>
      <c r="AC328" s="146" t="s">
        <v>391</v>
      </c>
      <c r="AD328" s="146" t="s">
        <v>391</v>
      </c>
      <c r="AF328" s="146" t="s">
        <v>391</v>
      </c>
      <c r="AG328" s="146" t="s">
        <v>391</v>
      </c>
      <c r="AH328" s="146" t="s">
        <v>391</v>
      </c>
    </row>
    <row r="329" spans="1:34">
      <c r="A329" s="146" t="s">
        <v>914</v>
      </c>
      <c r="B329" s="146" t="s">
        <v>240</v>
      </c>
      <c r="C329" s="146" t="s">
        <v>241</v>
      </c>
      <c r="D329" s="146" t="s">
        <v>588</v>
      </c>
      <c r="E329" s="146" t="s">
        <v>571</v>
      </c>
      <c r="F329" s="146" t="s">
        <v>11</v>
      </c>
      <c r="S329" s="147">
        <v>0.37</v>
      </c>
      <c r="T329" s="147">
        <v>148</v>
      </c>
      <c r="U329" s="147">
        <v>0.45</v>
      </c>
      <c r="V329" s="146" t="s">
        <v>10</v>
      </c>
      <c r="Y329" s="146" t="s">
        <v>391</v>
      </c>
      <c r="AA329" s="146" t="s">
        <v>391</v>
      </c>
      <c r="AC329" s="146" t="s">
        <v>391</v>
      </c>
      <c r="AD329" s="146" t="s">
        <v>391</v>
      </c>
      <c r="AF329" s="146" t="s">
        <v>391</v>
      </c>
      <c r="AG329" s="146" t="s">
        <v>391</v>
      </c>
      <c r="AH329" s="146" t="s">
        <v>391</v>
      </c>
    </row>
    <row r="330" spans="1:34">
      <c r="A330" s="146" t="s">
        <v>946</v>
      </c>
      <c r="B330" s="146" t="s">
        <v>111</v>
      </c>
      <c r="C330" s="146" t="s">
        <v>396</v>
      </c>
      <c r="D330" s="146" t="s">
        <v>524</v>
      </c>
      <c r="E330" s="146" t="s">
        <v>500</v>
      </c>
      <c r="F330" s="146" t="s">
        <v>10</v>
      </c>
      <c r="S330" s="147">
        <v>0.34</v>
      </c>
      <c r="T330" s="147">
        <v>180</v>
      </c>
      <c r="U330" s="147">
        <v>0.42</v>
      </c>
      <c r="V330" s="146" t="s">
        <v>10</v>
      </c>
      <c r="Y330" s="146" t="s">
        <v>391</v>
      </c>
      <c r="AA330" s="146" t="s">
        <v>391</v>
      </c>
      <c r="AC330" s="146" t="s">
        <v>391</v>
      </c>
      <c r="AD330" s="146" t="s">
        <v>391</v>
      </c>
      <c r="AF330" s="146" t="s">
        <v>391</v>
      </c>
      <c r="AG330" s="146" t="s">
        <v>391</v>
      </c>
      <c r="AH330" s="146" t="s">
        <v>391</v>
      </c>
    </row>
    <row r="331" spans="1:34">
      <c r="A331" s="146" t="s">
        <v>946</v>
      </c>
      <c r="B331" s="146" t="s">
        <v>115</v>
      </c>
      <c r="C331" s="146" t="s">
        <v>397</v>
      </c>
      <c r="D331" s="146" t="s">
        <v>947</v>
      </c>
      <c r="E331" s="146" t="s">
        <v>623</v>
      </c>
      <c r="F331" s="146" t="s">
        <v>10</v>
      </c>
      <c r="S331" s="147">
        <v>0.27</v>
      </c>
      <c r="T331" s="147">
        <v>224</v>
      </c>
      <c r="U331" s="147">
        <v>0.39</v>
      </c>
      <c r="V331" s="146" t="s">
        <v>10</v>
      </c>
      <c r="Y331" s="146" t="s">
        <v>391</v>
      </c>
      <c r="AA331" s="146" t="s">
        <v>391</v>
      </c>
      <c r="AC331" s="146" t="s">
        <v>391</v>
      </c>
      <c r="AD331" s="146" t="s">
        <v>391</v>
      </c>
      <c r="AF331" s="146" t="s">
        <v>391</v>
      </c>
      <c r="AG331" s="146" t="s">
        <v>391</v>
      </c>
      <c r="AH331" s="146" t="s">
        <v>391</v>
      </c>
    </row>
    <row r="332" spans="1:34">
      <c r="A332" s="146" t="s">
        <v>946</v>
      </c>
      <c r="B332" s="146" t="s">
        <v>117</v>
      </c>
      <c r="C332" s="146" t="s">
        <v>423</v>
      </c>
      <c r="D332" s="146" t="s">
        <v>821</v>
      </c>
      <c r="E332" s="146" t="s">
        <v>449</v>
      </c>
      <c r="F332" s="146" t="s">
        <v>10</v>
      </c>
      <c r="S332" s="147">
        <v>0.44</v>
      </c>
      <c r="T332" s="147">
        <v>284</v>
      </c>
      <c r="U332" s="147">
        <v>0.54</v>
      </c>
      <c r="V332" s="146" t="s">
        <v>10</v>
      </c>
      <c r="Y332" s="146" t="s">
        <v>391</v>
      </c>
      <c r="AA332" s="146" t="s">
        <v>391</v>
      </c>
      <c r="AC332" s="146" t="s">
        <v>391</v>
      </c>
      <c r="AD332" s="146" t="s">
        <v>391</v>
      </c>
      <c r="AF332" s="146" t="s">
        <v>391</v>
      </c>
      <c r="AG332" s="146" t="s">
        <v>391</v>
      </c>
      <c r="AH332" s="146" t="s">
        <v>391</v>
      </c>
    </row>
    <row r="333" spans="1:34">
      <c r="A333" s="146" t="s">
        <v>946</v>
      </c>
      <c r="B333" s="146" t="s">
        <v>119</v>
      </c>
      <c r="C333" s="146" t="s">
        <v>424</v>
      </c>
      <c r="D333" s="146" t="s">
        <v>591</v>
      </c>
      <c r="E333" s="146" t="s">
        <v>469</v>
      </c>
      <c r="F333" s="146" t="s">
        <v>10</v>
      </c>
      <c r="S333" s="147">
        <v>0.27</v>
      </c>
      <c r="T333" s="147">
        <v>177</v>
      </c>
      <c r="U333" s="147">
        <v>0.35</v>
      </c>
      <c r="V333" s="146" t="s">
        <v>10</v>
      </c>
      <c r="Y333" s="146" t="s">
        <v>391</v>
      </c>
      <c r="AA333" s="146" t="s">
        <v>391</v>
      </c>
      <c r="AC333" s="146" t="s">
        <v>391</v>
      </c>
      <c r="AD333" s="146" t="s">
        <v>391</v>
      </c>
      <c r="AF333" s="146" t="s">
        <v>391</v>
      </c>
      <c r="AG333" s="146" t="s">
        <v>391</v>
      </c>
      <c r="AH333" s="146" t="s">
        <v>391</v>
      </c>
    </row>
    <row r="334" spans="1:34">
      <c r="A334" s="146" t="s">
        <v>946</v>
      </c>
      <c r="B334" s="146" t="s">
        <v>121</v>
      </c>
      <c r="C334" s="146" t="s">
        <v>505</v>
      </c>
      <c r="D334" s="146" t="s">
        <v>465</v>
      </c>
      <c r="E334" s="146" t="s">
        <v>642</v>
      </c>
      <c r="F334" s="146" t="s">
        <v>10</v>
      </c>
      <c r="S334" s="147">
        <v>0.23</v>
      </c>
      <c r="T334" s="147">
        <v>113</v>
      </c>
      <c r="U334" s="147">
        <v>0.48</v>
      </c>
      <c r="V334" s="146" t="s">
        <v>10</v>
      </c>
      <c r="Y334" s="146" t="s">
        <v>391</v>
      </c>
      <c r="AA334" s="146" t="s">
        <v>391</v>
      </c>
      <c r="AC334" s="146" t="s">
        <v>391</v>
      </c>
      <c r="AD334" s="146" t="s">
        <v>391</v>
      </c>
      <c r="AF334" s="146" t="s">
        <v>391</v>
      </c>
      <c r="AG334" s="146" t="s">
        <v>391</v>
      </c>
      <c r="AH334" s="146" t="s">
        <v>391</v>
      </c>
    </row>
    <row r="335" spans="1:34">
      <c r="A335" s="146" t="s">
        <v>946</v>
      </c>
      <c r="B335" s="146" t="s">
        <v>123</v>
      </c>
      <c r="C335" s="146" t="s">
        <v>425</v>
      </c>
      <c r="D335" s="146" t="s">
        <v>948</v>
      </c>
      <c r="E335" s="146" t="s">
        <v>571</v>
      </c>
      <c r="F335" s="146" t="s">
        <v>11</v>
      </c>
      <c r="S335" s="147">
        <v>0.41</v>
      </c>
      <c r="T335" s="147">
        <v>14900</v>
      </c>
      <c r="U335" s="147">
        <v>0.42</v>
      </c>
      <c r="V335" s="146" t="s">
        <v>10</v>
      </c>
      <c r="Y335" s="146" t="s">
        <v>391</v>
      </c>
      <c r="AA335" s="146" t="s">
        <v>391</v>
      </c>
      <c r="AC335" s="146" t="s">
        <v>391</v>
      </c>
      <c r="AD335" s="146" t="s">
        <v>391</v>
      </c>
      <c r="AF335" s="146" t="s">
        <v>391</v>
      </c>
      <c r="AG335" s="146" t="s">
        <v>391</v>
      </c>
      <c r="AH335" s="146" t="s">
        <v>391</v>
      </c>
    </row>
    <row r="336" spans="1:34">
      <c r="A336" s="146" t="s">
        <v>946</v>
      </c>
      <c r="B336" s="146" t="s">
        <v>125</v>
      </c>
      <c r="C336" s="146" t="s">
        <v>949</v>
      </c>
      <c r="D336" s="146" t="s">
        <v>815</v>
      </c>
      <c r="E336" s="146" t="s">
        <v>483</v>
      </c>
      <c r="F336" s="146" t="s">
        <v>10</v>
      </c>
      <c r="S336" s="147">
        <v>0.3</v>
      </c>
      <c r="T336" s="147">
        <v>146</v>
      </c>
      <c r="U336" s="147">
        <v>0.37</v>
      </c>
      <c r="V336" s="146" t="s">
        <v>10</v>
      </c>
      <c r="Y336" s="146" t="s">
        <v>391</v>
      </c>
      <c r="AA336" s="146" t="s">
        <v>391</v>
      </c>
      <c r="AC336" s="146" t="s">
        <v>391</v>
      </c>
      <c r="AD336" s="146" t="s">
        <v>391</v>
      </c>
      <c r="AF336" s="146" t="s">
        <v>391</v>
      </c>
      <c r="AG336" s="146" t="s">
        <v>391</v>
      </c>
      <c r="AH336" s="146" t="s">
        <v>391</v>
      </c>
    </row>
    <row r="337" spans="1:34">
      <c r="A337" s="146" t="s">
        <v>946</v>
      </c>
      <c r="B337" s="146" t="s">
        <v>127</v>
      </c>
      <c r="C337" s="146" t="s">
        <v>426</v>
      </c>
      <c r="D337" s="146" t="s">
        <v>950</v>
      </c>
      <c r="E337" s="146" t="s">
        <v>512</v>
      </c>
      <c r="F337" s="146" t="s">
        <v>11</v>
      </c>
      <c r="S337" s="147">
        <v>0.38</v>
      </c>
      <c r="T337" s="147">
        <v>3227</v>
      </c>
      <c r="U337" s="147">
        <v>0.32</v>
      </c>
      <c r="V337" s="146" t="s">
        <v>11</v>
      </c>
      <c r="Y337" s="146" t="s">
        <v>391</v>
      </c>
      <c r="AA337" s="146" t="s">
        <v>391</v>
      </c>
      <c r="AC337" s="146" t="s">
        <v>391</v>
      </c>
      <c r="AD337" s="146" t="s">
        <v>391</v>
      </c>
      <c r="AF337" s="146" t="s">
        <v>391</v>
      </c>
      <c r="AG337" s="146" t="s">
        <v>391</v>
      </c>
      <c r="AH337" s="146" t="s">
        <v>391</v>
      </c>
    </row>
    <row r="338" spans="1:34">
      <c r="A338" s="146" t="s">
        <v>946</v>
      </c>
      <c r="B338" s="146" t="s">
        <v>129</v>
      </c>
      <c r="C338" s="146" t="s">
        <v>427</v>
      </c>
      <c r="D338" s="146" t="s">
        <v>951</v>
      </c>
      <c r="E338" s="146" t="s">
        <v>665</v>
      </c>
      <c r="F338" s="146" t="s">
        <v>10</v>
      </c>
      <c r="S338" s="147">
        <v>0.18</v>
      </c>
      <c r="T338" s="147">
        <v>588</v>
      </c>
      <c r="U338" s="147">
        <v>0.41</v>
      </c>
      <c r="V338" s="146" t="s">
        <v>10</v>
      </c>
      <c r="Y338" s="146" t="s">
        <v>391</v>
      </c>
      <c r="AA338" s="146" t="s">
        <v>391</v>
      </c>
      <c r="AC338" s="146" t="s">
        <v>391</v>
      </c>
      <c r="AD338" s="146" t="s">
        <v>391</v>
      </c>
      <c r="AF338" s="146" t="s">
        <v>391</v>
      </c>
      <c r="AG338" s="146" t="s">
        <v>391</v>
      </c>
      <c r="AH338" s="146" t="s">
        <v>391</v>
      </c>
    </row>
    <row r="339" spans="1:34">
      <c r="A339" s="146" t="s">
        <v>946</v>
      </c>
      <c r="B339" s="146" t="s">
        <v>131</v>
      </c>
      <c r="C339" s="146" t="s">
        <v>428</v>
      </c>
      <c r="D339" s="146" t="s">
        <v>713</v>
      </c>
      <c r="E339" s="146" t="s">
        <v>536</v>
      </c>
      <c r="F339" s="146" t="s">
        <v>11</v>
      </c>
      <c r="S339" s="147">
        <v>0.2</v>
      </c>
      <c r="T339" s="147">
        <v>377</v>
      </c>
      <c r="U339" s="147">
        <v>0.17</v>
      </c>
      <c r="V339" s="146" t="s">
        <v>11</v>
      </c>
      <c r="Y339" s="146" t="s">
        <v>391</v>
      </c>
      <c r="AA339" s="146" t="s">
        <v>391</v>
      </c>
      <c r="AC339" s="146" t="s">
        <v>391</v>
      </c>
      <c r="AD339" s="146" t="s">
        <v>391</v>
      </c>
      <c r="AF339" s="146" t="s">
        <v>391</v>
      </c>
      <c r="AG339" s="146" t="s">
        <v>391</v>
      </c>
      <c r="AH339" s="146" t="s">
        <v>391</v>
      </c>
    </row>
    <row r="340" spans="1:34">
      <c r="A340" s="146" t="s">
        <v>946</v>
      </c>
      <c r="B340" s="146" t="s">
        <v>135</v>
      </c>
      <c r="C340" s="146" t="s">
        <v>429</v>
      </c>
      <c r="D340" s="146" t="s">
        <v>952</v>
      </c>
      <c r="E340" s="146" t="s">
        <v>500</v>
      </c>
      <c r="F340" s="146" t="s">
        <v>10</v>
      </c>
      <c r="S340" s="147">
        <v>0.34</v>
      </c>
      <c r="T340" s="147">
        <v>816</v>
      </c>
      <c r="U340" s="147">
        <v>0.25</v>
      </c>
      <c r="V340" s="146" t="s">
        <v>11</v>
      </c>
      <c r="Y340" s="146" t="s">
        <v>391</v>
      </c>
      <c r="AA340" s="146" t="s">
        <v>391</v>
      </c>
      <c r="AC340" s="146" t="s">
        <v>391</v>
      </c>
      <c r="AD340" s="146" t="s">
        <v>391</v>
      </c>
      <c r="AF340" s="146" t="s">
        <v>391</v>
      </c>
      <c r="AG340" s="146" t="s">
        <v>391</v>
      </c>
      <c r="AH340" s="146" t="s">
        <v>391</v>
      </c>
    </row>
    <row r="341" spans="1:34">
      <c r="A341" s="146" t="s">
        <v>946</v>
      </c>
      <c r="B341" s="146" t="s">
        <v>137</v>
      </c>
      <c r="C341" s="146" t="s">
        <v>430</v>
      </c>
      <c r="D341" s="146" t="s">
        <v>953</v>
      </c>
      <c r="E341" s="146" t="s">
        <v>483</v>
      </c>
      <c r="F341" s="146" t="s">
        <v>10</v>
      </c>
      <c r="S341" s="147">
        <v>0.37</v>
      </c>
      <c r="T341" s="147">
        <v>368</v>
      </c>
      <c r="U341" s="147">
        <v>0.42</v>
      </c>
      <c r="V341" s="146" t="s">
        <v>10</v>
      </c>
      <c r="Y341" s="146" t="s">
        <v>391</v>
      </c>
      <c r="AA341" s="146" t="s">
        <v>391</v>
      </c>
      <c r="AC341" s="146" t="s">
        <v>391</v>
      </c>
      <c r="AD341" s="146" t="s">
        <v>391</v>
      </c>
      <c r="AF341" s="146" t="s">
        <v>391</v>
      </c>
      <c r="AG341" s="146" t="s">
        <v>391</v>
      </c>
      <c r="AH341" s="146" t="s">
        <v>391</v>
      </c>
    </row>
    <row r="342" spans="1:34">
      <c r="A342" s="146" t="s">
        <v>946</v>
      </c>
      <c r="B342" s="146" t="s">
        <v>139</v>
      </c>
      <c r="C342" s="146" t="s">
        <v>419</v>
      </c>
      <c r="D342" s="146" t="s">
        <v>545</v>
      </c>
      <c r="E342" s="146" t="s">
        <v>479</v>
      </c>
      <c r="F342" s="146" t="s">
        <v>10</v>
      </c>
      <c r="S342" s="147">
        <v>0.34</v>
      </c>
      <c r="T342" s="147">
        <v>137</v>
      </c>
      <c r="U342" s="147">
        <v>0.42</v>
      </c>
      <c r="V342" s="146" t="s">
        <v>10</v>
      </c>
      <c r="Y342" s="146" t="s">
        <v>391</v>
      </c>
      <c r="AA342" s="146" t="s">
        <v>391</v>
      </c>
      <c r="AC342" s="146" t="s">
        <v>391</v>
      </c>
      <c r="AD342" s="146" t="s">
        <v>391</v>
      </c>
      <c r="AF342" s="146" t="s">
        <v>391</v>
      </c>
      <c r="AG342" s="146" t="s">
        <v>391</v>
      </c>
      <c r="AH342" s="146" t="s">
        <v>391</v>
      </c>
    </row>
    <row r="343" spans="1:34">
      <c r="A343" s="146" t="s">
        <v>946</v>
      </c>
      <c r="B343" s="146" t="s">
        <v>143</v>
      </c>
      <c r="C343" s="146" t="s">
        <v>432</v>
      </c>
      <c r="D343" s="146" t="s">
        <v>954</v>
      </c>
      <c r="E343" s="146" t="s">
        <v>553</v>
      </c>
      <c r="F343" s="146" t="s">
        <v>10</v>
      </c>
      <c r="S343" s="147">
        <v>0.28000000000000003</v>
      </c>
      <c r="T343" s="147">
        <v>752</v>
      </c>
      <c r="U343" s="147">
        <v>0.3</v>
      </c>
      <c r="V343" s="146" t="s">
        <v>10</v>
      </c>
      <c r="Y343" s="146" t="s">
        <v>391</v>
      </c>
      <c r="AA343" s="146" t="s">
        <v>391</v>
      </c>
      <c r="AC343" s="146" t="s">
        <v>391</v>
      </c>
      <c r="AD343" s="146" t="s">
        <v>391</v>
      </c>
      <c r="AF343" s="146" t="s">
        <v>391</v>
      </c>
      <c r="AG343" s="146" t="s">
        <v>391</v>
      </c>
      <c r="AH343" s="146" t="s">
        <v>391</v>
      </c>
    </row>
    <row r="344" spans="1:34">
      <c r="A344" s="146" t="s">
        <v>946</v>
      </c>
      <c r="B344" s="146" t="s">
        <v>145</v>
      </c>
      <c r="C344" s="146" t="s">
        <v>433</v>
      </c>
      <c r="D344" s="146" t="s">
        <v>955</v>
      </c>
      <c r="E344" s="146" t="s">
        <v>461</v>
      </c>
      <c r="F344" s="146" t="s">
        <v>11</v>
      </c>
      <c r="S344" s="147">
        <v>0.32</v>
      </c>
      <c r="T344" s="147">
        <v>540</v>
      </c>
      <c r="U344" s="147">
        <v>0.17</v>
      </c>
      <c r="V344" s="146" t="s">
        <v>11</v>
      </c>
      <c r="Y344" s="146" t="s">
        <v>391</v>
      </c>
      <c r="AA344" s="146" t="s">
        <v>391</v>
      </c>
      <c r="AC344" s="146" t="s">
        <v>391</v>
      </c>
      <c r="AD344" s="146" t="s">
        <v>391</v>
      </c>
      <c r="AF344" s="146" t="s">
        <v>391</v>
      </c>
      <c r="AG344" s="146" t="s">
        <v>391</v>
      </c>
      <c r="AH344" s="146" t="s">
        <v>391</v>
      </c>
    </row>
    <row r="345" spans="1:34">
      <c r="A345" s="146" t="s">
        <v>946</v>
      </c>
      <c r="B345" s="146" t="s">
        <v>147</v>
      </c>
      <c r="C345" s="146" t="s">
        <v>434</v>
      </c>
      <c r="D345" s="146" t="s">
        <v>956</v>
      </c>
      <c r="E345" s="146" t="s">
        <v>458</v>
      </c>
      <c r="F345" s="146" t="s">
        <v>11</v>
      </c>
      <c r="S345" s="147">
        <v>0.37</v>
      </c>
      <c r="T345" s="147">
        <v>610</v>
      </c>
      <c r="U345" s="147">
        <v>0.35</v>
      </c>
      <c r="V345" s="146" t="s">
        <v>11</v>
      </c>
      <c r="Y345" s="146" t="s">
        <v>391</v>
      </c>
      <c r="AA345" s="146" t="s">
        <v>391</v>
      </c>
      <c r="AC345" s="146" t="s">
        <v>391</v>
      </c>
      <c r="AD345" s="146" t="s">
        <v>391</v>
      </c>
      <c r="AF345" s="146" t="s">
        <v>391</v>
      </c>
      <c r="AG345" s="146" t="s">
        <v>391</v>
      </c>
      <c r="AH345" s="146" t="s">
        <v>391</v>
      </c>
    </row>
    <row r="346" spans="1:34">
      <c r="A346" s="146" t="s">
        <v>946</v>
      </c>
      <c r="B346" s="146" t="s">
        <v>149</v>
      </c>
      <c r="C346" s="146" t="s">
        <v>435</v>
      </c>
      <c r="D346" s="146" t="s">
        <v>957</v>
      </c>
      <c r="E346" s="146" t="s">
        <v>492</v>
      </c>
      <c r="F346" s="146" t="s">
        <v>10</v>
      </c>
      <c r="S346" s="147">
        <v>0.36</v>
      </c>
      <c r="T346" s="147">
        <v>1280</v>
      </c>
      <c r="U346" s="147">
        <v>0.35</v>
      </c>
      <c r="V346" s="146" t="s">
        <v>11</v>
      </c>
      <c r="Y346" s="146" t="s">
        <v>391</v>
      </c>
      <c r="AA346" s="146" t="s">
        <v>391</v>
      </c>
      <c r="AC346" s="146" t="s">
        <v>391</v>
      </c>
      <c r="AD346" s="146" t="s">
        <v>391</v>
      </c>
      <c r="AF346" s="146" t="s">
        <v>391</v>
      </c>
      <c r="AG346" s="146" t="s">
        <v>391</v>
      </c>
      <c r="AH346" s="146" t="s">
        <v>391</v>
      </c>
    </row>
    <row r="347" spans="1:34">
      <c r="A347" s="146" t="s">
        <v>946</v>
      </c>
      <c r="B347" s="146" t="s">
        <v>152</v>
      </c>
      <c r="C347" s="146" t="s">
        <v>436</v>
      </c>
      <c r="D347" s="146" t="s">
        <v>868</v>
      </c>
      <c r="E347" s="146" t="s">
        <v>449</v>
      </c>
      <c r="F347" s="146" t="s">
        <v>10</v>
      </c>
      <c r="S347" s="147">
        <v>0.35</v>
      </c>
      <c r="T347" s="147">
        <v>429</v>
      </c>
      <c r="U347" s="147">
        <v>0.3</v>
      </c>
      <c r="V347" s="146" t="s">
        <v>11</v>
      </c>
      <c r="Y347" s="146" t="s">
        <v>391</v>
      </c>
      <c r="AA347" s="146" t="s">
        <v>391</v>
      </c>
      <c r="AC347" s="146" t="s">
        <v>391</v>
      </c>
      <c r="AD347" s="146" t="s">
        <v>391</v>
      </c>
      <c r="AF347" s="146" t="s">
        <v>391</v>
      </c>
      <c r="AG347" s="146" t="s">
        <v>391</v>
      </c>
      <c r="AH347" s="146" t="s">
        <v>391</v>
      </c>
    </row>
    <row r="348" spans="1:34">
      <c r="A348" s="146" t="s">
        <v>946</v>
      </c>
      <c r="B348" s="146" t="s">
        <v>154</v>
      </c>
      <c r="C348" s="146" t="s">
        <v>437</v>
      </c>
      <c r="D348" s="146" t="s">
        <v>958</v>
      </c>
      <c r="E348" s="146" t="s">
        <v>498</v>
      </c>
      <c r="F348" s="146" t="s">
        <v>11</v>
      </c>
      <c r="S348" s="147">
        <v>0.39</v>
      </c>
      <c r="T348" s="147">
        <v>1313</v>
      </c>
      <c r="U348" s="147">
        <v>0.22</v>
      </c>
      <c r="V348" s="146" t="s">
        <v>11</v>
      </c>
      <c r="Y348" s="146" t="s">
        <v>391</v>
      </c>
      <c r="AA348" s="146" t="s">
        <v>391</v>
      </c>
      <c r="AC348" s="146" t="s">
        <v>391</v>
      </c>
      <c r="AD348" s="146" t="s">
        <v>391</v>
      </c>
      <c r="AF348" s="146" t="s">
        <v>391</v>
      </c>
      <c r="AG348" s="146" t="s">
        <v>391</v>
      </c>
      <c r="AH348" s="146" t="s">
        <v>391</v>
      </c>
    </row>
    <row r="349" spans="1:34">
      <c r="A349" s="146" t="s">
        <v>946</v>
      </c>
      <c r="B349" s="146" t="s">
        <v>156</v>
      </c>
      <c r="C349" s="146" t="s">
        <v>438</v>
      </c>
      <c r="D349" s="146" t="s">
        <v>838</v>
      </c>
      <c r="E349" s="146" t="s">
        <v>503</v>
      </c>
      <c r="F349" s="146" t="s">
        <v>11</v>
      </c>
      <c r="S349" s="147">
        <v>0.36</v>
      </c>
      <c r="T349" s="147">
        <v>131</v>
      </c>
      <c r="U349" s="147">
        <v>0.45</v>
      </c>
      <c r="V349" s="146" t="s">
        <v>10</v>
      </c>
      <c r="Y349" s="146" t="s">
        <v>391</v>
      </c>
      <c r="AA349" s="146" t="s">
        <v>391</v>
      </c>
      <c r="AC349" s="146" t="s">
        <v>391</v>
      </c>
      <c r="AD349" s="146" t="s">
        <v>391</v>
      </c>
      <c r="AF349" s="146" t="s">
        <v>391</v>
      </c>
      <c r="AG349" s="146" t="s">
        <v>391</v>
      </c>
      <c r="AH349" s="146" t="s">
        <v>391</v>
      </c>
    </row>
    <row r="350" spans="1:34">
      <c r="A350" s="146" t="s">
        <v>946</v>
      </c>
      <c r="B350" s="146" t="s">
        <v>158</v>
      </c>
      <c r="C350" s="146" t="s">
        <v>439</v>
      </c>
      <c r="D350" s="146" t="s">
        <v>959</v>
      </c>
      <c r="E350" s="146" t="s">
        <v>571</v>
      </c>
      <c r="F350" s="146" t="s">
        <v>11</v>
      </c>
      <c r="S350" s="147">
        <v>0.28000000000000003</v>
      </c>
      <c r="T350" s="147">
        <v>3039</v>
      </c>
      <c r="U350" s="147">
        <v>0.19</v>
      </c>
      <c r="V350" s="146" t="s">
        <v>11</v>
      </c>
      <c r="Y350" s="146" t="s">
        <v>391</v>
      </c>
      <c r="AA350" s="146" t="s">
        <v>391</v>
      </c>
      <c r="AC350" s="146" t="s">
        <v>391</v>
      </c>
      <c r="AD350" s="146" t="s">
        <v>391</v>
      </c>
      <c r="AF350" s="146" t="s">
        <v>391</v>
      </c>
      <c r="AG350" s="146" t="s">
        <v>391</v>
      </c>
      <c r="AH350" s="146" t="s">
        <v>391</v>
      </c>
    </row>
    <row r="351" spans="1:34">
      <c r="A351" s="146" t="s">
        <v>946</v>
      </c>
      <c r="B351" s="146" t="s">
        <v>160</v>
      </c>
      <c r="C351" s="146" t="s">
        <v>440</v>
      </c>
      <c r="D351" s="146" t="s">
        <v>953</v>
      </c>
      <c r="E351" s="146" t="s">
        <v>461</v>
      </c>
      <c r="F351" s="146" t="s">
        <v>11</v>
      </c>
      <c r="S351" s="147">
        <v>0.38</v>
      </c>
      <c r="T351" s="147">
        <v>383</v>
      </c>
      <c r="U351" s="147">
        <v>0.36</v>
      </c>
      <c r="V351" s="146" t="s">
        <v>11</v>
      </c>
      <c r="Y351" s="146" t="s">
        <v>391</v>
      </c>
      <c r="AA351" s="146" t="s">
        <v>391</v>
      </c>
      <c r="AC351" s="146" t="s">
        <v>391</v>
      </c>
      <c r="AD351" s="146" t="s">
        <v>391</v>
      </c>
      <c r="AF351" s="146" t="s">
        <v>391</v>
      </c>
      <c r="AG351" s="146" t="s">
        <v>391</v>
      </c>
      <c r="AH351" s="146" t="s">
        <v>391</v>
      </c>
    </row>
    <row r="352" spans="1:34">
      <c r="A352" s="146" t="s">
        <v>946</v>
      </c>
      <c r="B352" s="146" t="s">
        <v>162</v>
      </c>
      <c r="C352" s="146" t="s">
        <v>441</v>
      </c>
      <c r="D352" s="146" t="s">
        <v>723</v>
      </c>
      <c r="E352" s="146" t="s">
        <v>464</v>
      </c>
      <c r="F352" s="146" t="s">
        <v>10</v>
      </c>
      <c r="S352" s="147">
        <v>0.3</v>
      </c>
      <c r="T352" s="147">
        <v>332</v>
      </c>
      <c r="U352" s="147">
        <v>0.62</v>
      </c>
      <c r="V352" s="146" t="s">
        <v>10</v>
      </c>
      <c r="Y352" s="146" t="s">
        <v>391</v>
      </c>
      <c r="AA352" s="146" t="s">
        <v>391</v>
      </c>
      <c r="AC352" s="146" t="s">
        <v>391</v>
      </c>
      <c r="AD352" s="146" t="s">
        <v>391</v>
      </c>
      <c r="AF352" s="146" t="s">
        <v>391</v>
      </c>
      <c r="AG352" s="146" t="s">
        <v>391</v>
      </c>
      <c r="AH352" s="146" t="s">
        <v>391</v>
      </c>
    </row>
    <row r="353" spans="1:34">
      <c r="A353" s="146" t="s">
        <v>946</v>
      </c>
      <c r="B353" s="146" t="s">
        <v>164</v>
      </c>
      <c r="C353" s="146" t="s">
        <v>442</v>
      </c>
      <c r="D353" s="146" t="s">
        <v>960</v>
      </c>
      <c r="E353" s="146" t="s">
        <v>512</v>
      </c>
      <c r="F353" s="146" t="s">
        <v>11</v>
      </c>
      <c r="S353" s="147">
        <v>0.45</v>
      </c>
      <c r="T353" s="147">
        <v>4432</v>
      </c>
      <c r="U353" s="147">
        <v>0.46</v>
      </c>
      <c r="V353" s="146" t="s">
        <v>10</v>
      </c>
      <c r="Y353" s="146" t="s">
        <v>391</v>
      </c>
      <c r="AA353" s="146" t="s">
        <v>391</v>
      </c>
      <c r="AC353" s="146" t="s">
        <v>391</v>
      </c>
      <c r="AD353" s="146" t="s">
        <v>391</v>
      </c>
      <c r="AF353" s="146" t="s">
        <v>391</v>
      </c>
      <c r="AG353" s="146" t="s">
        <v>391</v>
      </c>
      <c r="AH353" s="146" t="s">
        <v>391</v>
      </c>
    </row>
    <row r="354" spans="1:34">
      <c r="A354" s="146" t="s">
        <v>946</v>
      </c>
      <c r="B354" s="146" t="s">
        <v>166</v>
      </c>
      <c r="C354" s="146" t="s">
        <v>443</v>
      </c>
      <c r="D354" s="146" t="s">
        <v>961</v>
      </c>
      <c r="E354" s="146" t="s">
        <v>503</v>
      </c>
      <c r="F354" s="146" t="s">
        <v>11</v>
      </c>
      <c r="S354" s="147">
        <v>0.36</v>
      </c>
      <c r="T354" s="147">
        <v>2922</v>
      </c>
      <c r="U354" s="147">
        <v>0.32</v>
      </c>
      <c r="V354" s="146" t="s">
        <v>11</v>
      </c>
      <c r="Y354" s="146" t="s">
        <v>391</v>
      </c>
      <c r="AA354" s="146" t="s">
        <v>391</v>
      </c>
      <c r="AC354" s="146" t="s">
        <v>391</v>
      </c>
      <c r="AD354" s="146" t="s">
        <v>391</v>
      </c>
      <c r="AF354" s="146" t="s">
        <v>391</v>
      </c>
      <c r="AG354" s="146" t="s">
        <v>391</v>
      </c>
      <c r="AH354" s="146" t="s">
        <v>391</v>
      </c>
    </row>
    <row r="355" spans="1:34">
      <c r="A355" s="146" t="s">
        <v>946</v>
      </c>
      <c r="B355" s="146" t="s">
        <v>168</v>
      </c>
      <c r="C355" s="146" t="s">
        <v>444</v>
      </c>
      <c r="D355" s="146" t="s">
        <v>962</v>
      </c>
      <c r="E355" s="146" t="s">
        <v>483</v>
      </c>
      <c r="F355" s="146" t="s">
        <v>10</v>
      </c>
      <c r="S355" s="147">
        <v>0.3</v>
      </c>
      <c r="T355" s="147">
        <v>933</v>
      </c>
      <c r="U355" s="147">
        <v>0.37</v>
      </c>
      <c r="V355" s="146" t="s">
        <v>10</v>
      </c>
      <c r="Y355" s="146" t="s">
        <v>391</v>
      </c>
      <c r="AA355" s="146" t="s">
        <v>391</v>
      </c>
      <c r="AC355" s="146" t="s">
        <v>391</v>
      </c>
      <c r="AD355" s="146" t="s">
        <v>391</v>
      </c>
      <c r="AF355" s="146" t="s">
        <v>391</v>
      </c>
      <c r="AG355" s="146" t="s">
        <v>391</v>
      </c>
      <c r="AH355" s="146" t="s">
        <v>391</v>
      </c>
    </row>
    <row r="356" spans="1:34">
      <c r="A356" s="146" t="s">
        <v>946</v>
      </c>
      <c r="B356" s="146" t="s">
        <v>170</v>
      </c>
      <c r="C356" s="146" t="s">
        <v>445</v>
      </c>
      <c r="D356" s="146" t="s">
        <v>963</v>
      </c>
      <c r="E356" s="146" t="s">
        <v>494</v>
      </c>
      <c r="F356" s="146" t="s">
        <v>10</v>
      </c>
      <c r="S356" s="147">
        <v>0.3</v>
      </c>
      <c r="T356" s="147">
        <v>543</v>
      </c>
      <c r="U356" s="147">
        <v>0.33</v>
      </c>
      <c r="V356" s="146" t="s">
        <v>10</v>
      </c>
      <c r="Y356" s="146" t="s">
        <v>391</v>
      </c>
      <c r="AA356" s="146" t="s">
        <v>391</v>
      </c>
      <c r="AC356" s="146" t="s">
        <v>391</v>
      </c>
      <c r="AD356" s="146" t="s">
        <v>391</v>
      </c>
      <c r="AF356" s="146" t="s">
        <v>391</v>
      </c>
      <c r="AG356" s="146" t="s">
        <v>391</v>
      </c>
      <c r="AH356" s="146" t="s">
        <v>391</v>
      </c>
    </row>
    <row r="357" spans="1:34">
      <c r="A357" s="146" t="s">
        <v>946</v>
      </c>
      <c r="B357" s="146" t="s">
        <v>172</v>
      </c>
      <c r="C357" s="146" t="s">
        <v>393</v>
      </c>
      <c r="D357" s="146" t="s">
        <v>763</v>
      </c>
      <c r="E357" s="146" t="s">
        <v>449</v>
      </c>
      <c r="F357" s="146" t="s">
        <v>10</v>
      </c>
      <c r="S357" s="147">
        <v>0.28999999999999998</v>
      </c>
      <c r="T357" s="147">
        <v>364</v>
      </c>
      <c r="U357" s="147">
        <v>0.34</v>
      </c>
      <c r="V357" s="146" t="s">
        <v>10</v>
      </c>
      <c r="Y357" s="146" t="s">
        <v>391</v>
      </c>
      <c r="AA357" s="146" t="s">
        <v>391</v>
      </c>
      <c r="AC357" s="146" t="s">
        <v>391</v>
      </c>
      <c r="AD357" s="146" t="s">
        <v>391</v>
      </c>
      <c r="AF357" s="146" t="s">
        <v>391</v>
      </c>
      <c r="AG357" s="146" t="s">
        <v>391</v>
      </c>
      <c r="AH357" s="146" t="s">
        <v>391</v>
      </c>
    </row>
    <row r="358" spans="1:34">
      <c r="A358" s="146" t="s">
        <v>946</v>
      </c>
      <c r="B358" s="146" t="s">
        <v>174</v>
      </c>
      <c r="C358" s="146" t="s">
        <v>398</v>
      </c>
      <c r="D358" s="146" t="s">
        <v>964</v>
      </c>
      <c r="E358" s="146" t="s">
        <v>500</v>
      </c>
      <c r="F358" s="146" t="s">
        <v>10</v>
      </c>
      <c r="S358" s="147">
        <v>0.3</v>
      </c>
      <c r="T358" s="147">
        <v>527</v>
      </c>
      <c r="U358" s="147">
        <v>0.28000000000000003</v>
      </c>
      <c r="V358" s="146" t="s">
        <v>11</v>
      </c>
      <c r="Y358" s="146" t="s">
        <v>391</v>
      </c>
      <c r="AA358" s="146" t="s">
        <v>391</v>
      </c>
      <c r="AC358" s="146" t="s">
        <v>391</v>
      </c>
      <c r="AD358" s="146" t="s">
        <v>391</v>
      </c>
      <c r="AF358" s="146" t="s">
        <v>391</v>
      </c>
      <c r="AG358" s="146" t="s">
        <v>391</v>
      </c>
      <c r="AH358" s="146" t="s">
        <v>391</v>
      </c>
    </row>
    <row r="359" spans="1:34">
      <c r="A359" s="146" t="s">
        <v>946</v>
      </c>
      <c r="B359" s="146" t="s">
        <v>176</v>
      </c>
      <c r="C359" s="146" t="s">
        <v>399</v>
      </c>
      <c r="D359" s="146" t="s">
        <v>546</v>
      </c>
      <c r="E359" s="146" t="s">
        <v>623</v>
      </c>
      <c r="F359" s="146" t="s">
        <v>10</v>
      </c>
      <c r="S359" s="147">
        <v>0.28999999999999998</v>
      </c>
      <c r="T359" s="147">
        <v>269</v>
      </c>
      <c r="U359" s="147">
        <v>0.33</v>
      </c>
      <c r="V359" s="146" t="s">
        <v>10</v>
      </c>
      <c r="Y359" s="146" t="s">
        <v>391</v>
      </c>
      <c r="AA359" s="146" t="s">
        <v>391</v>
      </c>
      <c r="AC359" s="146" t="s">
        <v>391</v>
      </c>
      <c r="AD359" s="146" t="s">
        <v>391</v>
      </c>
      <c r="AF359" s="146" t="s">
        <v>391</v>
      </c>
      <c r="AG359" s="146" t="s">
        <v>391</v>
      </c>
      <c r="AH359" s="146" t="s">
        <v>391</v>
      </c>
    </row>
    <row r="360" spans="1:34">
      <c r="A360" s="146" t="s">
        <v>946</v>
      </c>
      <c r="B360" s="146" t="s">
        <v>180</v>
      </c>
      <c r="C360" s="146" t="s">
        <v>400</v>
      </c>
      <c r="D360" s="146" t="s">
        <v>921</v>
      </c>
      <c r="E360" s="146" t="s">
        <v>488</v>
      </c>
      <c r="F360" s="146" t="s">
        <v>11</v>
      </c>
      <c r="S360" s="147">
        <v>0.26</v>
      </c>
      <c r="T360" s="147">
        <v>551</v>
      </c>
      <c r="U360" s="147">
        <v>0.13</v>
      </c>
      <c r="V360" s="146" t="s">
        <v>11</v>
      </c>
      <c r="Y360" s="146" t="s">
        <v>391</v>
      </c>
      <c r="AA360" s="146" t="s">
        <v>391</v>
      </c>
      <c r="AC360" s="146" t="s">
        <v>391</v>
      </c>
      <c r="AD360" s="146" t="s">
        <v>391</v>
      </c>
      <c r="AF360" s="146" t="s">
        <v>391</v>
      </c>
      <c r="AG360" s="146" t="s">
        <v>391</v>
      </c>
      <c r="AH360" s="146" t="s">
        <v>391</v>
      </c>
    </row>
    <row r="361" spans="1:34">
      <c r="A361" s="146" t="s">
        <v>946</v>
      </c>
      <c r="B361" s="146" t="s">
        <v>182</v>
      </c>
      <c r="C361" s="146" t="s">
        <v>401</v>
      </c>
      <c r="D361" s="146" t="s">
        <v>965</v>
      </c>
      <c r="E361" s="146" t="s">
        <v>623</v>
      </c>
      <c r="F361" s="146" t="s">
        <v>10</v>
      </c>
      <c r="S361" s="147">
        <v>0.31</v>
      </c>
      <c r="T361" s="147">
        <v>805</v>
      </c>
      <c r="U361" s="147">
        <v>0.6</v>
      </c>
      <c r="V361" s="146" t="s">
        <v>10</v>
      </c>
      <c r="Y361" s="146" t="s">
        <v>391</v>
      </c>
      <c r="AA361" s="146" t="s">
        <v>391</v>
      </c>
      <c r="AC361" s="146" t="s">
        <v>391</v>
      </c>
      <c r="AD361" s="146" t="s">
        <v>391</v>
      </c>
      <c r="AF361" s="146" t="s">
        <v>391</v>
      </c>
      <c r="AG361" s="146" t="s">
        <v>391</v>
      </c>
      <c r="AH361" s="146" t="s">
        <v>391</v>
      </c>
    </row>
    <row r="362" spans="1:34">
      <c r="A362" s="146" t="s">
        <v>946</v>
      </c>
      <c r="B362" s="146" t="s">
        <v>184</v>
      </c>
      <c r="C362" s="146" t="s">
        <v>402</v>
      </c>
      <c r="D362" s="146" t="s">
        <v>966</v>
      </c>
      <c r="E362" s="146" t="s">
        <v>520</v>
      </c>
      <c r="F362" s="146" t="s">
        <v>10</v>
      </c>
      <c r="S362" s="147">
        <v>0.28000000000000003</v>
      </c>
      <c r="T362" s="147">
        <v>221</v>
      </c>
      <c r="U362" s="147">
        <v>0.38</v>
      </c>
      <c r="V362" s="146" t="s">
        <v>10</v>
      </c>
      <c r="Y362" s="146" t="s">
        <v>391</v>
      </c>
      <c r="AA362" s="146" t="s">
        <v>391</v>
      </c>
      <c r="AC362" s="146" t="s">
        <v>391</v>
      </c>
      <c r="AD362" s="146" t="s">
        <v>391</v>
      </c>
      <c r="AF362" s="146" t="s">
        <v>391</v>
      </c>
      <c r="AG362" s="146" t="s">
        <v>391</v>
      </c>
      <c r="AH362" s="146" t="s">
        <v>391</v>
      </c>
    </row>
    <row r="363" spans="1:34">
      <c r="A363" s="146" t="s">
        <v>946</v>
      </c>
      <c r="B363" s="146" t="s">
        <v>186</v>
      </c>
      <c r="C363" s="146" t="s">
        <v>403</v>
      </c>
      <c r="D363" s="146" t="s">
        <v>916</v>
      </c>
      <c r="E363" s="146" t="s">
        <v>472</v>
      </c>
      <c r="F363" s="146" t="s">
        <v>10</v>
      </c>
      <c r="S363" s="147">
        <v>0.3</v>
      </c>
      <c r="T363" s="147">
        <v>304</v>
      </c>
      <c r="U363" s="147">
        <v>0.33</v>
      </c>
      <c r="V363" s="146" t="s">
        <v>10</v>
      </c>
      <c r="Y363" s="146" t="s">
        <v>391</v>
      </c>
      <c r="AA363" s="146" t="s">
        <v>391</v>
      </c>
      <c r="AC363" s="146" t="s">
        <v>391</v>
      </c>
      <c r="AD363" s="146" t="s">
        <v>391</v>
      </c>
      <c r="AF363" s="146" t="s">
        <v>391</v>
      </c>
      <c r="AG363" s="146" t="s">
        <v>391</v>
      </c>
      <c r="AH363" s="146" t="s">
        <v>391</v>
      </c>
    </row>
    <row r="364" spans="1:34">
      <c r="A364" s="146" t="s">
        <v>946</v>
      </c>
      <c r="B364" s="146" t="s">
        <v>188</v>
      </c>
      <c r="C364" s="146" t="s">
        <v>404</v>
      </c>
      <c r="D364" s="146" t="s">
        <v>898</v>
      </c>
      <c r="E364" s="146" t="s">
        <v>457</v>
      </c>
      <c r="F364" s="146" t="s">
        <v>11</v>
      </c>
      <c r="S364" s="147">
        <v>0.4</v>
      </c>
      <c r="T364" s="147">
        <v>222</v>
      </c>
      <c r="U364" s="147">
        <v>0.55000000000000004</v>
      </c>
      <c r="V364" s="146" t="s">
        <v>10</v>
      </c>
      <c r="Y364" s="146" t="s">
        <v>391</v>
      </c>
      <c r="AA364" s="146" t="s">
        <v>391</v>
      </c>
      <c r="AC364" s="146" t="s">
        <v>391</v>
      </c>
      <c r="AD364" s="146" t="s">
        <v>391</v>
      </c>
      <c r="AF364" s="146" t="s">
        <v>391</v>
      </c>
      <c r="AG364" s="146" t="s">
        <v>391</v>
      </c>
      <c r="AH364" s="146" t="s">
        <v>391</v>
      </c>
    </row>
    <row r="365" spans="1:34">
      <c r="A365" s="146" t="s">
        <v>946</v>
      </c>
      <c r="B365" s="146" t="s">
        <v>190</v>
      </c>
      <c r="C365" s="146" t="s">
        <v>405</v>
      </c>
      <c r="D365" s="146" t="s">
        <v>967</v>
      </c>
      <c r="E365" s="146" t="s">
        <v>553</v>
      </c>
      <c r="F365" s="146" t="s">
        <v>10</v>
      </c>
      <c r="S365" s="147">
        <v>0.28000000000000003</v>
      </c>
      <c r="T365" s="147">
        <v>1149</v>
      </c>
      <c r="U365" s="147">
        <v>0.31</v>
      </c>
      <c r="V365" s="146" t="s">
        <v>10</v>
      </c>
      <c r="Y365" s="146" t="s">
        <v>391</v>
      </c>
      <c r="AA365" s="146" t="s">
        <v>391</v>
      </c>
      <c r="AC365" s="146" t="s">
        <v>391</v>
      </c>
      <c r="AD365" s="146" t="s">
        <v>391</v>
      </c>
      <c r="AF365" s="146" t="s">
        <v>391</v>
      </c>
      <c r="AG365" s="146" t="s">
        <v>391</v>
      </c>
      <c r="AH365" s="146" t="s">
        <v>391</v>
      </c>
    </row>
    <row r="366" spans="1:34">
      <c r="A366" s="146" t="s">
        <v>946</v>
      </c>
      <c r="B366" s="146" t="s">
        <v>192</v>
      </c>
      <c r="C366" s="146" t="s">
        <v>406</v>
      </c>
      <c r="D366" s="146" t="s">
        <v>968</v>
      </c>
      <c r="E366" s="146" t="s">
        <v>553</v>
      </c>
      <c r="F366" s="146" t="s">
        <v>10</v>
      </c>
      <c r="S366" s="147">
        <v>0.27</v>
      </c>
      <c r="T366" s="147">
        <v>266</v>
      </c>
      <c r="U366" s="147">
        <v>0.37</v>
      </c>
      <c r="V366" s="146" t="s">
        <v>10</v>
      </c>
      <c r="Y366" s="146" t="s">
        <v>391</v>
      </c>
      <c r="AA366" s="146" t="s">
        <v>391</v>
      </c>
      <c r="AC366" s="146" t="s">
        <v>391</v>
      </c>
      <c r="AD366" s="146" t="s">
        <v>391</v>
      </c>
      <c r="AF366" s="146" t="s">
        <v>391</v>
      </c>
      <c r="AG366" s="146" t="s">
        <v>391</v>
      </c>
      <c r="AH366" s="146" t="s">
        <v>391</v>
      </c>
    </row>
    <row r="367" spans="1:34">
      <c r="A367" s="146" t="s">
        <v>946</v>
      </c>
      <c r="B367" s="146" t="s">
        <v>194</v>
      </c>
      <c r="C367" s="146" t="s">
        <v>407</v>
      </c>
      <c r="D367" s="146" t="s">
        <v>969</v>
      </c>
      <c r="E367" s="146" t="s">
        <v>483</v>
      </c>
      <c r="F367" s="146" t="s">
        <v>10</v>
      </c>
      <c r="S367" s="147">
        <v>0.28999999999999998</v>
      </c>
      <c r="T367" s="147">
        <v>711</v>
      </c>
      <c r="U367" s="147">
        <v>0.31</v>
      </c>
      <c r="V367" s="146" t="s">
        <v>10</v>
      </c>
      <c r="Y367" s="146" t="s">
        <v>391</v>
      </c>
      <c r="AA367" s="146" t="s">
        <v>391</v>
      </c>
      <c r="AC367" s="146" t="s">
        <v>391</v>
      </c>
      <c r="AD367" s="146" t="s">
        <v>391</v>
      </c>
      <c r="AF367" s="146" t="s">
        <v>391</v>
      </c>
      <c r="AG367" s="146" t="s">
        <v>391</v>
      </c>
      <c r="AH367" s="146" t="s">
        <v>391</v>
      </c>
    </row>
    <row r="368" spans="1:34">
      <c r="A368" s="146" t="s">
        <v>946</v>
      </c>
      <c r="B368" s="146" t="s">
        <v>196</v>
      </c>
      <c r="C368" s="146" t="s">
        <v>408</v>
      </c>
      <c r="D368" s="146" t="s">
        <v>787</v>
      </c>
      <c r="E368" s="146" t="s">
        <v>461</v>
      </c>
      <c r="F368" s="146" t="s">
        <v>11</v>
      </c>
      <c r="S368" s="147">
        <v>0.36</v>
      </c>
      <c r="T368" s="147">
        <v>506</v>
      </c>
      <c r="U368" s="147">
        <v>0.25</v>
      </c>
      <c r="V368" s="146" t="s">
        <v>11</v>
      </c>
      <c r="Y368" s="146" t="s">
        <v>391</v>
      </c>
      <c r="AA368" s="146" t="s">
        <v>391</v>
      </c>
      <c r="AC368" s="146" t="s">
        <v>391</v>
      </c>
      <c r="AD368" s="146" t="s">
        <v>391</v>
      </c>
      <c r="AF368" s="146" t="s">
        <v>391</v>
      </c>
      <c r="AG368" s="146" t="s">
        <v>391</v>
      </c>
      <c r="AH368" s="146" t="s">
        <v>391</v>
      </c>
    </row>
    <row r="369" spans="1:34">
      <c r="A369" s="146" t="s">
        <v>946</v>
      </c>
      <c r="B369" s="146" t="s">
        <v>198</v>
      </c>
      <c r="C369" s="146" t="s">
        <v>409</v>
      </c>
      <c r="D369" s="146" t="s">
        <v>545</v>
      </c>
      <c r="E369" s="146" t="s">
        <v>472</v>
      </c>
      <c r="F369" s="146" t="s">
        <v>10</v>
      </c>
      <c r="S369" s="147">
        <v>0.31</v>
      </c>
      <c r="T369" s="147">
        <v>145</v>
      </c>
      <c r="U369" s="147">
        <v>0.61</v>
      </c>
      <c r="V369" s="146" t="s">
        <v>10</v>
      </c>
      <c r="Y369" s="146" t="s">
        <v>391</v>
      </c>
      <c r="AA369" s="146" t="s">
        <v>391</v>
      </c>
      <c r="AC369" s="146" t="s">
        <v>391</v>
      </c>
      <c r="AD369" s="146" t="s">
        <v>391</v>
      </c>
      <c r="AF369" s="146" t="s">
        <v>391</v>
      </c>
      <c r="AG369" s="146" t="s">
        <v>391</v>
      </c>
      <c r="AH369" s="146" t="s">
        <v>391</v>
      </c>
    </row>
    <row r="370" spans="1:34">
      <c r="A370" s="146" t="s">
        <v>946</v>
      </c>
      <c r="B370" s="146" t="s">
        <v>200</v>
      </c>
      <c r="C370" s="146" t="s">
        <v>411</v>
      </c>
      <c r="D370" s="146" t="s">
        <v>970</v>
      </c>
      <c r="E370" s="146" t="s">
        <v>553</v>
      </c>
      <c r="F370" s="146" t="s">
        <v>10</v>
      </c>
      <c r="S370" s="147">
        <v>0.33</v>
      </c>
      <c r="T370" s="147">
        <v>882</v>
      </c>
      <c r="U370" s="147">
        <v>0.33</v>
      </c>
      <c r="V370" s="146" t="s">
        <v>10</v>
      </c>
      <c r="Y370" s="146" t="s">
        <v>391</v>
      </c>
      <c r="AA370" s="146" t="s">
        <v>391</v>
      </c>
      <c r="AC370" s="146" t="s">
        <v>391</v>
      </c>
      <c r="AD370" s="146" t="s">
        <v>391</v>
      </c>
      <c r="AF370" s="146" t="s">
        <v>391</v>
      </c>
      <c r="AG370" s="146" t="s">
        <v>391</v>
      </c>
      <c r="AH370" s="146" t="s">
        <v>391</v>
      </c>
    </row>
    <row r="371" spans="1:34">
      <c r="A371" s="146" t="s">
        <v>946</v>
      </c>
      <c r="B371" s="146" t="s">
        <v>202</v>
      </c>
      <c r="C371" s="146" t="s">
        <v>412</v>
      </c>
      <c r="D371" s="146" t="s">
        <v>633</v>
      </c>
      <c r="E371" s="146" t="s">
        <v>499</v>
      </c>
      <c r="F371" s="146" t="s">
        <v>11</v>
      </c>
      <c r="S371" s="147">
        <v>0.32</v>
      </c>
      <c r="T371" s="147">
        <v>261</v>
      </c>
      <c r="U371" s="147">
        <v>0.18</v>
      </c>
      <c r="V371" s="146" t="s">
        <v>11</v>
      </c>
      <c r="Y371" s="146" t="s">
        <v>391</v>
      </c>
      <c r="AA371" s="146" t="s">
        <v>391</v>
      </c>
      <c r="AC371" s="146" t="s">
        <v>391</v>
      </c>
      <c r="AD371" s="146" t="s">
        <v>391</v>
      </c>
      <c r="AF371" s="146" t="s">
        <v>391</v>
      </c>
      <c r="AG371" s="146" t="s">
        <v>391</v>
      </c>
      <c r="AH371" s="146" t="s">
        <v>391</v>
      </c>
    </row>
    <row r="372" spans="1:34">
      <c r="A372" s="146" t="s">
        <v>946</v>
      </c>
      <c r="B372" s="146" t="s">
        <v>204</v>
      </c>
      <c r="C372" s="146" t="s">
        <v>413</v>
      </c>
      <c r="D372" s="146" t="s">
        <v>971</v>
      </c>
      <c r="E372" s="146" t="s">
        <v>510</v>
      </c>
      <c r="F372" s="146" t="s">
        <v>11</v>
      </c>
      <c r="S372" s="147">
        <v>0.4</v>
      </c>
      <c r="T372" s="147">
        <v>3249</v>
      </c>
      <c r="U372" s="147">
        <v>0.3</v>
      </c>
      <c r="V372" s="146" t="s">
        <v>11</v>
      </c>
      <c r="Y372" s="146" t="s">
        <v>391</v>
      </c>
      <c r="AA372" s="146" t="s">
        <v>391</v>
      </c>
      <c r="AC372" s="146" t="s">
        <v>391</v>
      </c>
      <c r="AD372" s="146" t="s">
        <v>391</v>
      </c>
      <c r="AF372" s="146" t="s">
        <v>391</v>
      </c>
      <c r="AG372" s="146" t="s">
        <v>391</v>
      </c>
      <c r="AH372" s="146" t="s">
        <v>391</v>
      </c>
    </row>
    <row r="373" spans="1:34">
      <c r="A373" s="146" t="s">
        <v>946</v>
      </c>
      <c r="B373" s="146" t="s">
        <v>206</v>
      </c>
      <c r="C373" s="146" t="s">
        <v>833</v>
      </c>
      <c r="D373" s="146" t="s">
        <v>877</v>
      </c>
      <c r="E373" s="146" t="s">
        <v>449</v>
      </c>
      <c r="F373" s="146" t="s">
        <v>10</v>
      </c>
      <c r="S373" s="147">
        <v>0.36</v>
      </c>
      <c r="T373" s="147">
        <v>202</v>
      </c>
      <c r="U373" s="147">
        <v>0.56000000000000005</v>
      </c>
      <c r="V373" s="146" t="s">
        <v>10</v>
      </c>
      <c r="Y373" s="146" t="s">
        <v>391</v>
      </c>
      <c r="AA373" s="146" t="s">
        <v>391</v>
      </c>
      <c r="AC373" s="146" t="s">
        <v>391</v>
      </c>
      <c r="AD373" s="146" t="s">
        <v>391</v>
      </c>
      <c r="AF373" s="146" t="s">
        <v>391</v>
      </c>
      <c r="AG373" s="146" t="s">
        <v>391</v>
      </c>
      <c r="AH373" s="146" t="s">
        <v>391</v>
      </c>
    </row>
    <row r="374" spans="1:34">
      <c r="A374" s="146" t="s">
        <v>946</v>
      </c>
      <c r="B374" s="146" t="s">
        <v>208</v>
      </c>
      <c r="C374" s="146" t="s">
        <v>414</v>
      </c>
      <c r="D374" s="146" t="s">
        <v>676</v>
      </c>
      <c r="E374" s="146" t="s">
        <v>502</v>
      </c>
      <c r="F374" s="146" t="s">
        <v>11</v>
      </c>
      <c r="S374" s="147">
        <v>0.33</v>
      </c>
      <c r="T374" s="147">
        <v>155</v>
      </c>
      <c r="U374" s="147">
        <v>0.34</v>
      </c>
      <c r="V374" s="146" t="s">
        <v>10</v>
      </c>
      <c r="Y374" s="146" t="s">
        <v>391</v>
      </c>
      <c r="AA374" s="146" t="s">
        <v>391</v>
      </c>
      <c r="AC374" s="146" t="s">
        <v>391</v>
      </c>
      <c r="AD374" s="146" t="s">
        <v>391</v>
      </c>
      <c r="AF374" s="146" t="s">
        <v>391</v>
      </c>
      <c r="AG374" s="146" t="s">
        <v>391</v>
      </c>
      <c r="AH374" s="146" t="s">
        <v>391</v>
      </c>
    </row>
    <row r="375" spans="1:34">
      <c r="A375" s="146" t="s">
        <v>946</v>
      </c>
      <c r="B375" s="146" t="s">
        <v>210</v>
      </c>
      <c r="C375" s="146" t="s">
        <v>415</v>
      </c>
      <c r="D375" s="146" t="s">
        <v>972</v>
      </c>
      <c r="E375" s="146" t="s">
        <v>491</v>
      </c>
      <c r="F375" s="146" t="s">
        <v>11</v>
      </c>
      <c r="S375" s="147">
        <v>0.27</v>
      </c>
      <c r="T375" s="147">
        <v>524</v>
      </c>
      <c r="U375" s="147">
        <v>0.21</v>
      </c>
      <c r="V375" s="146" t="s">
        <v>11</v>
      </c>
      <c r="Y375" s="146" t="s">
        <v>391</v>
      </c>
      <c r="AA375" s="146" t="s">
        <v>391</v>
      </c>
      <c r="AC375" s="146" t="s">
        <v>391</v>
      </c>
      <c r="AD375" s="146" t="s">
        <v>391</v>
      </c>
      <c r="AF375" s="146" t="s">
        <v>391</v>
      </c>
      <c r="AG375" s="146" t="s">
        <v>391</v>
      </c>
      <c r="AH375" s="146" t="s">
        <v>391</v>
      </c>
    </row>
    <row r="376" spans="1:34">
      <c r="A376" s="146" t="s">
        <v>946</v>
      </c>
      <c r="B376" s="146" t="s">
        <v>212</v>
      </c>
      <c r="C376" s="146" t="s">
        <v>416</v>
      </c>
      <c r="D376" s="146" t="s">
        <v>683</v>
      </c>
      <c r="E376" s="146" t="s">
        <v>449</v>
      </c>
      <c r="F376" s="146" t="s">
        <v>10</v>
      </c>
      <c r="S376" s="147">
        <v>0.35</v>
      </c>
      <c r="T376" s="147">
        <v>292</v>
      </c>
      <c r="U376" s="147">
        <v>0.36</v>
      </c>
      <c r="V376" s="146" t="s">
        <v>10</v>
      </c>
      <c r="Y376" s="146" t="s">
        <v>391</v>
      </c>
      <c r="AA376" s="146" t="s">
        <v>391</v>
      </c>
      <c r="AC376" s="146" t="s">
        <v>391</v>
      </c>
      <c r="AD376" s="146" t="s">
        <v>391</v>
      </c>
      <c r="AF376" s="146" t="s">
        <v>391</v>
      </c>
      <c r="AG376" s="146" t="s">
        <v>391</v>
      </c>
      <c r="AH376" s="146" t="s">
        <v>391</v>
      </c>
    </row>
    <row r="377" spans="1:34">
      <c r="A377" s="146" t="s">
        <v>946</v>
      </c>
      <c r="B377" s="146" t="s">
        <v>214</v>
      </c>
      <c r="C377" s="146" t="s">
        <v>417</v>
      </c>
      <c r="D377" s="146" t="s">
        <v>649</v>
      </c>
      <c r="E377" s="146" t="s">
        <v>530</v>
      </c>
      <c r="F377" s="146" t="s">
        <v>10</v>
      </c>
      <c r="S377" s="147">
        <v>0.32</v>
      </c>
      <c r="T377" s="147">
        <v>231</v>
      </c>
      <c r="U377" s="147">
        <v>0.57999999999999996</v>
      </c>
      <c r="V377" s="146" t="s">
        <v>10</v>
      </c>
      <c r="Y377" s="146" t="s">
        <v>391</v>
      </c>
      <c r="AA377" s="146" t="s">
        <v>391</v>
      </c>
      <c r="AC377" s="146" t="s">
        <v>391</v>
      </c>
      <c r="AD377" s="146" t="s">
        <v>391</v>
      </c>
      <c r="AF377" s="146" t="s">
        <v>391</v>
      </c>
      <c r="AG377" s="146" t="s">
        <v>391</v>
      </c>
      <c r="AH377" s="146" t="s">
        <v>391</v>
      </c>
    </row>
    <row r="378" spans="1:34">
      <c r="A378" s="146" t="s">
        <v>946</v>
      </c>
      <c r="B378" s="146" t="s">
        <v>216</v>
      </c>
      <c r="C378" s="146" t="s">
        <v>418</v>
      </c>
      <c r="D378" s="146" t="s">
        <v>847</v>
      </c>
      <c r="E378" s="146" t="s">
        <v>483</v>
      </c>
      <c r="F378" s="146" t="s">
        <v>10</v>
      </c>
      <c r="S378" s="147">
        <v>0.32</v>
      </c>
      <c r="T378" s="147">
        <v>247</v>
      </c>
      <c r="U378" s="147">
        <v>0.3</v>
      </c>
      <c r="V378" s="146" t="s">
        <v>11</v>
      </c>
      <c r="Y378" s="146" t="s">
        <v>391</v>
      </c>
      <c r="AA378" s="146" t="s">
        <v>391</v>
      </c>
      <c r="AC378" s="146" t="s">
        <v>391</v>
      </c>
      <c r="AD378" s="146" t="s">
        <v>391</v>
      </c>
      <c r="AF378" s="146" t="s">
        <v>391</v>
      </c>
      <c r="AG378" s="146" t="s">
        <v>391</v>
      </c>
      <c r="AH378" s="146" t="s">
        <v>391</v>
      </c>
    </row>
    <row r="379" spans="1:34">
      <c r="A379" s="146" t="s">
        <v>946</v>
      </c>
      <c r="B379" s="146" t="s">
        <v>218</v>
      </c>
      <c r="C379" s="146" t="s">
        <v>840</v>
      </c>
      <c r="D379" s="146" t="s">
        <v>858</v>
      </c>
      <c r="E379" s="146" t="s">
        <v>520</v>
      </c>
      <c r="F379" s="146" t="s">
        <v>10</v>
      </c>
      <c r="S379" s="147">
        <v>0.28000000000000003</v>
      </c>
      <c r="T379" s="147">
        <v>291</v>
      </c>
      <c r="U379" s="147">
        <v>0.25</v>
      </c>
      <c r="V379" s="146" t="s">
        <v>11</v>
      </c>
      <c r="Y379" s="146" t="s">
        <v>391</v>
      </c>
      <c r="AA379" s="146" t="s">
        <v>391</v>
      </c>
      <c r="AC379" s="146" t="s">
        <v>391</v>
      </c>
      <c r="AD379" s="146" t="s">
        <v>391</v>
      </c>
      <c r="AF379" s="146" t="s">
        <v>391</v>
      </c>
      <c r="AG379" s="146" t="s">
        <v>391</v>
      </c>
      <c r="AH379" s="146" t="s">
        <v>391</v>
      </c>
    </row>
    <row r="380" spans="1:34">
      <c r="A380" s="146" t="s">
        <v>946</v>
      </c>
      <c r="B380" s="146" t="s">
        <v>220</v>
      </c>
      <c r="C380" s="146" t="s">
        <v>973</v>
      </c>
      <c r="D380" s="146" t="s">
        <v>667</v>
      </c>
      <c r="E380" s="146" t="s">
        <v>472</v>
      </c>
      <c r="F380" s="146" t="s">
        <v>10</v>
      </c>
      <c r="S380" s="147">
        <v>0.28999999999999998</v>
      </c>
      <c r="T380" s="147">
        <v>121</v>
      </c>
      <c r="U380" s="147">
        <v>0.4</v>
      </c>
      <c r="V380" s="146" t="s">
        <v>10</v>
      </c>
      <c r="Y380" s="146" t="s">
        <v>391</v>
      </c>
      <c r="AA380" s="146" t="s">
        <v>391</v>
      </c>
      <c r="AC380" s="146" t="s">
        <v>391</v>
      </c>
      <c r="AD380" s="146" t="s">
        <v>391</v>
      </c>
      <c r="AF380" s="146" t="s">
        <v>391</v>
      </c>
      <c r="AG380" s="146" t="s">
        <v>391</v>
      </c>
      <c r="AH380" s="146" t="s">
        <v>391</v>
      </c>
    </row>
    <row r="381" spans="1:34">
      <c r="A381" s="146" t="s">
        <v>946</v>
      </c>
      <c r="B381" s="146" t="s">
        <v>222</v>
      </c>
      <c r="C381" s="146" t="s">
        <v>974</v>
      </c>
      <c r="D381" s="146" t="s">
        <v>688</v>
      </c>
      <c r="E381" s="146" t="s">
        <v>553</v>
      </c>
      <c r="F381" s="146" t="s">
        <v>10</v>
      </c>
      <c r="S381" s="147">
        <v>0.33</v>
      </c>
      <c r="T381" s="147">
        <v>139</v>
      </c>
      <c r="U381" s="147">
        <v>0.62</v>
      </c>
      <c r="V381" s="146" t="s">
        <v>10</v>
      </c>
      <c r="Y381" s="146" t="s">
        <v>391</v>
      </c>
      <c r="AA381" s="146" t="s">
        <v>391</v>
      </c>
      <c r="AC381" s="146" t="s">
        <v>391</v>
      </c>
      <c r="AD381" s="146" t="s">
        <v>391</v>
      </c>
      <c r="AF381" s="146" t="s">
        <v>391</v>
      </c>
      <c r="AG381" s="146" t="s">
        <v>391</v>
      </c>
      <c r="AH381" s="146" t="s">
        <v>391</v>
      </c>
    </row>
    <row r="382" spans="1:34">
      <c r="A382" s="146" t="s">
        <v>946</v>
      </c>
      <c r="B382" s="146" t="s">
        <v>226</v>
      </c>
      <c r="C382" s="146" t="s">
        <v>421</v>
      </c>
      <c r="D382" s="146" t="s">
        <v>975</v>
      </c>
      <c r="E382" s="146" t="s">
        <v>642</v>
      </c>
      <c r="F382" s="146" t="s">
        <v>10</v>
      </c>
      <c r="S382" s="147">
        <v>0.32</v>
      </c>
      <c r="T382" s="147">
        <v>211</v>
      </c>
      <c r="U382" s="147">
        <v>0.45</v>
      </c>
      <c r="V382" s="146" t="s">
        <v>10</v>
      </c>
      <c r="Y382" s="146" t="s">
        <v>391</v>
      </c>
      <c r="AA382" s="146" t="s">
        <v>391</v>
      </c>
      <c r="AC382" s="146" t="s">
        <v>391</v>
      </c>
      <c r="AD382" s="146" t="s">
        <v>391</v>
      </c>
      <c r="AF382" s="146" t="s">
        <v>391</v>
      </c>
      <c r="AG382" s="146" t="s">
        <v>391</v>
      </c>
      <c r="AH382" s="146" t="s">
        <v>391</v>
      </c>
    </row>
    <row r="383" spans="1:34">
      <c r="A383" s="146" t="s">
        <v>946</v>
      </c>
      <c r="B383" s="146" t="s">
        <v>228</v>
      </c>
      <c r="C383" s="146" t="s">
        <v>422</v>
      </c>
      <c r="D383" s="146" t="s">
        <v>976</v>
      </c>
      <c r="E383" s="146" t="s">
        <v>461</v>
      </c>
      <c r="F383" s="146" t="s">
        <v>11</v>
      </c>
      <c r="S383" s="147">
        <v>0.4</v>
      </c>
      <c r="T383" s="147">
        <v>6770</v>
      </c>
      <c r="U383" s="147">
        <v>0.42</v>
      </c>
      <c r="V383" s="146" t="s">
        <v>10</v>
      </c>
      <c r="Y383" s="146" t="s">
        <v>391</v>
      </c>
      <c r="AA383" s="146" t="s">
        <v>391</v>
      </c>
      <c r="AC383" s="146" t="s">
        <v>391</v>
      </c>
      <c r="AD383" s="146" t="s">
        <v>391</v>
      </c>
      <c r="AF383" s="146" t="s">
        <v>391</v>
      </c>
      <c r="AG383" s="146" t="s">
        <v>391</v>
      </c>
      <c r="AH383" s="146" t="s">
        <v>391</v>
      </c>
    </row>
    <row r="384" spans="1:34">
      <c r="A384" s="146" t="s">
        <v>946</v>
      </c>
      <c r="B384" s="146" t="s">
        <v>230</v>
      </c>
      <c r="C384" s="146" t="s">
        <v>846</v>
      </c>
      <c r="D384" s="146" t="s">
        <v>710</v>
      </c>
      <c r="E384" s="146" t="s">
        <v>458</v>
      </c>
      <c r="F384" s="146" t="s">
        <v>11</v>
      </c>
      <c r="S384" s="147">
        <v>0.42</v>
      </c>
      <c r="T384" s="147">
        <v>229</v>
      </c>
      <c r="U384" s="147">
        <v>0.39</v>
      </c>
      <c r="V384" s="146" t="s">
        <v>11</v>
      </c>
      <c r="Y384" s="146" t="s">
        <v>391</v>
      </c>
      <c r="AA384" s="146" t="s">
        <v>391</v>
      </c>
      <c r="AC384" s="146" t="s">
        <v>391</v>
      </c>
      <c r="AD384" s="146" t="s">
        <v>391</v>
      </c>
      <c r="AF384" s="146" t="s">
        <v>391</v>
      </c>
      <c r="AG384" s="146" t="s">
        <v>391</v>
      </c>
      <c r="AH384" s="146" t="s">
        <v>391</v>
      </c>
    </row>
    <row r="385" spans="1:35">
      <c r="A385" s="146" t="s">
        <v>946</v>
      </c>
      <c r="B385" s="146" t="s">
        <v>232</v>
      </c>
      <c r="C385" s="146" t="s">
        <v>446</v>
      </c>
      <c r="D385" s="146" t="s">
        <v>977</v>
      </c>
      <c r="E385" s="146" t="s">
        <v>488</v>
      </c>
      <c r="F385" s="146" t="s">
        <v>11</v>
      </c>
      <c r="S385" s="147">
        <v>0.34</v>
      </c>
      <c r="T385" s="147">
        <v>345</v>
      </c>
      <c r="U385" s="147">
        <v>0.37</v>
      </c>
      <c r="V385" s="146" t="s">
        <v>10</v>
      </c>
      <c r="Y385" s="146" t="s">
        <v>391</v>
      </c>
      <c r="AA385" s="146" t="s">
        <v>391</v>
      </c>
      <c r="AC385" s="146" t="s">
        <v>391</v>
      </c>
      <c r="AD385" s="146" t="s">
        <v>391</v>
      </c>
      <c r="AF385" s="146" t="s">
        <v>391</v>
      </c>
      <c r="AG385" s="146" t="s">
        <v>391</v>
      </c>
      <c r="AH385" s="146" t="s">
        <v>391</v>
      </c>
    </row>
    <row r="386" spans="1:35">
      <c r="A386" s="146" t="s">
        <v>946</v>
      </c>
      <c r="B386" s="146" t="s">
        <v>240</v>
      </c>
      <c r="C386" s="146" t="s">
        <v>241</v>
      </c>
      <c r="D386" s="146" t="s">
        <v>727</v>
      </c>
      <c r="E386" s="146" t="s">
        <v>449</v>
      </c>
      <c r="F386" s="146" t="s">
        <v>10</v>
      </c>
      <c r="S386" s="147">
        <v>0.42</v>
      </c>
      <c r="T386" s="147">
        <v>146</v>
      </c>
      <c r="U386" s="147">
        <v>0.56000000000000005</v>
      </c>
      <c r="V386" s="146" t="s">
        <v>10</v>
      </c>
      <c r="Y386" s="146" t="s">
        <v>391</v>
      </c>
      <c r="AA386" s="146" t="s">
        <v>391</v>
      </c>
      <c r="AC386" s="146" t="s">
        <v>391</v>
      </c>
      <c r="AD386" s="146" t="s">
        <v>391</v>
      </c>
      <c r="AF386" s="146" t="s">
        <v>391</v>
      </c>
      <c r="AG386" s="146" t="s">
        <v>391</v>
      </c>
      <c r="AH386" s="146" t="s">
        <v>391</v>
      </c>
    </row>
    <row r="387" spans="1:35">
      <c r="A387" s="146" t="s">
        <v>946</v>
      </c>
      <c r="B387" s="146" t="s">
        <v>394</v>
      </c>
      <c r="C387" s="146" t="s">
        <v>395</v>
      </c>
      <c r="D387" s="146" t="s">
        <v>978</v>
      </c>
      <c r="E387" s="146" t="s">
        <v>536</v>
      </c>
      <c r="F387" s="146" t="s">
        <v>11</v>
      </c>
      <c r="S387" s="147">
        <v>0.37</v>
      </c>
      <c r="T387" s="147">
        <v>66010</v>
      </c>
      <c r="U387" s="147">
        <v>0.38</v>
      </c>
      <c r="V387" s="146" t="s">
        <v>10</v>
      </c>
      <c r="Y387" s="146" t="s">
        <v>391</v>
      </c>
      <c r="AA387" s="146" t="s">
        <v>391</v>
      </c>
      <c r="AC387" s="146" t="s">
        <v>391</v>
      </c>
      <c r="AD387" s="146" t="s">
        <v>391</v>
      </c>
      <c r="AF387" s="146" t="s">
        <v>391</v>
      </c>
      <c r="AG387" s="146" t="s">
        <v>391</v>
      </c>
      <c r="AH387" s="146" t="s">
        <v>391</v>
      </c>
    </row>
    <row r="388" spans="1:35">
      <c r="A388" s="146" t="s">
        <v>979</v>
      </c>
      <c r="B388" s="146" t="s">
        <v>394</v>
      </c>
      <c r="C388" s="146" t="s">
        <v>395</v>
      </c>
      <c r="D388" s="146" t="s">
        <v>980</v>
      </c>
      <c r="E388" s="146" t="s">
        <v>492</v>
      </c>
      <c r="F388" s="146" t="s">
        <v>10</v>
      </c>
      <c r="S388" s="147">
        <v>0.4</v>
      </c>
      <c r="T388" s="147">
        <v>67825</v>
      </c>
      <c r="U388" s="147">
        <v>0.41</v>
      </c>
      <c r="V388" s="146" t="s">
        <v>10</v>
      </c>
      <c r="Y388" s="146" t="s">
        <v>391</v>
      </c>
      <c r="AA388" s="146" t="s">
        <v>391</v>
      </c>
      <c r="AC388" s="146" t="s">
        <v>391</v>
      </c>
      <c r="AD388" s="146" t="s">
        <v>391</v>
      </c>
      <c r="AF388" s="146" t="s">
        <v>391</v>
      </c>
      <c r="AG388" s="146" t="s">
        <v>391</v>
      </c>
      <c r="AH388" s="147">
        <v>56</v>
      </c>
      <c r="AI388" s="146" t="s">
        <v>11</v>
      </c>
    </row>
    <row r="389" spans="1:35">
      <c r="A389" s="146" t="s">
        <v>979</v>
      </c>
      <c r="B389" s="146" t="s">
        <v>107</v>
      </c>
      <c r="C389" s="146" t="s">
        <v>108</v>
      </c>
      <c r="D389" s="146" t="s">
        <v>629</v>
      </c>
      <c r="E389" s="146" t="s">
        <v>475</v>
      </c>
      <c r="F389" s="146" t="s">
        <v>10</v>
      </c>
      <c r="S389" s="147">
        <v>0.32</v>
      </c>
      <c r="T389" s="147">
        <v>124</v>
      </c>
      <c r="U389" s="147">
        <v>0.44</v>
      </c>
      <c r="V389" s="146" t="s">
        <v>10</v>
      </c>
      <c r="Y389" s="146" t="s">
        <v>391</v>
      </c>
      <c r="AA389" s="146" t="s">
        <v>391</v>
      </c>
      <c r="AC389" s="146" t="s">
        <v>391</v>
      </c>
      <c r="AD389" s="146" t="s">
        <v>391</v>
      </c>
      <c r="AF389" s="146" t="s">
        <v>391</v>
      </c>
      <c r="AG389" s="146" t="s">
        <v>391</v>
      </c>
      <c r="AH389" s="147">
        <v>75</v>
      </c>
      <c r="AI389" s="146" t="s">
        <v>10</v>
      </c>
    </row>
    <row r="390" spans="1:35">
      <c r="A390" s="146" t="s">
        <v>979</v>
      </c>
      <c r="B390" s="146" t="s">
        <v>109</v>
      </c>
      <c r="C390" s="146" t="s">
        <v>110</v>
      </c>
      <c r="D390" s="146" t="s">
        <v>702</v>
      </c>
      <c r="E390" s="146" t="s">
        <v>536</v>
      </c>
      <c r="F390" s="146" t="s">
        <v>11</v>
      </c>
      <c r="S390" s="147">
        <v>0.35</v>
      </c>
      <c r="T390" s="147">
        <v>123</v>
      </c>
      <c r="U390" s="147">
        <v>0.45</v>
      </c>
      <c r="V390" s="146" t="s">
        <v>10</v>
      </c>
      <c r="Y390" s="146" t="s">
        <v>391</v>
      </c>
      <c r="AA390" s="146" t="s">
        <v>391</v>
      </c>
      <c r="AC390" s="146" t="s">
        <v>391</v>
      </c>
      <c r="AD390" s="146" t="s">
        <v>391</v>
      </c>
      <c r="AF390" s="146" t="s">
        <v>391</v>
      </c>
      <c r="AG390" s="146" t="s">
        <v>391</v>
      </c>
      <c r="AH390" s="147">
        <v>62</v>
      </c>
      <c r="AI390" s="146" t="s">
        <v>11</v>
      </c>
    </row>
    <row r="391" spans="1:35">
      <c r="A391" s="146" t="s">
        <v>979</v>
      </c>
      <c r="B391" s="146" t="s">
        <v>111</v>
      </c>
      <c r="C391" s="146" t="s">
        <v>112</v>
      </c>
      <c r="D391" s="146" t="s">
        <v>524</v>
      </c>
      <c r="E391" s="146" t="s">
        <v>483</v>
      </c>
      <c r="F391" s="146" t="s">
        <v>10</v>
      </c>
      <c r="S391" s="147">
        <v>0.35</v>
      </c>
      <c r="T391" s="147">
        <v>183</v>
      </c>
      <c r="U391" s="147">
        <v>0.39</v>
      </c>
      <c r="V391" s="146" t="s">
        <v>10</v>
      </c>
      <c r="Y391" s="146" t="s">
        <v>391</v>
      </c>
      <c r="AA391" s="146" t="s">
        <v>391</v>
      </c>
      <c r="AC391" s="146" t="s">
        <v>391</v>
      </c>
      <c r="AD391" s="146" t="s">
        <v>391</v>
      </c>
      <c r="AF391" s="146" t="s">
        <v>391</v>
      </c>
      <c r="AG391" s="146" t="s">
        <v>391</v>
      </c>
      <c r="AH391" s="147">
        <v>41</v>
      </c>
      <c r="AI391" s="146" t="s">
        <v>11</v>
      </c>
    </row>
    <row r="392" spans="1:35">
      <c r="A392" s="146" t="s">
        <v>979</v>
      </c>
      <c r="B392" s="146" t="s">
        <v>113</v>
      </c>
      <c r="C392" s="146" t="s">
        <v>114</v>
      </c>
      <c r="D392" s="146" t="s">
        <v>860</v>
      </c>
      <c r="E392" s="146" t="s">
        <v>674</v>
      </c>
      <c r="F392" s="146" t="s">
        <v>10</v>
      </c>
      <c r="S392" s="147">
        <v>0.3</v>
      </c>
      <c r="T392" s="147">
        <v>97</v>
      </c>
      <c r="U392" s="147">
        <v>0.47</v>
      </c>
      <c r="V392" s="146" t="s">
        <v>10</v>
      </c>
      <c r="Y392" s="146" t="s">
        <v>391</v>
      </c>
      <c r="AA392" s="146" t="s">
        <v>391</v>
      </c>
      <c r="AC392" s="146" t="s">
        <v>391</v>
      </c>
      <c r="AD392" s="146" t="s">
        <v>391</v>
      </c>
      <c r="AF392" s="146" t="s">
        <v>391</v>
      </c>
      <c r="AG392" s="146" t="s">
        <v>391</v>
      </c>
      <c r="AH392" s="147">
        <v>87</v>
      </c>
      <c r="AI392" s="146" t="s">
        <v>10</v>
      </c>
    </row>
    <row r="393" spans="1:35">
      <c r="A393" s="146" t="s">
        <v>979</v>
      </c>
      <c r="B393" s="146" t="s">
        <v>115</v>
      </c>
      <c r="C393" s="146" t="s">
        <v>116</v>
      </c>
      <c r="D393" s="146" t="s">
        <v>981</v>
      </c>
      <c r="E393" s="146" t="s">
        <v>623</v>
      </c>
      <c r="F393" s="146" t="s">
        <v>10</v>
      </c>
      <c r="S393" s="147">
        <v>0.34</v>
      </c>
      <c r="T393" s="147">
        <v>245</v>
      </c>
      <c r="U393" s="147">
        <v>0.53</v>
      </c>
      <c r="V393" s="146" t="s">
        <v>10</v>
      </c>
      <c r="Y393" s="146" t="s">
        <v>391</v>
      </c>
      <c r="AA393" s="146" t="s">
        <v>391</v>
      </c>
      <c r="AC393" s="146" t="s">
        <v>391</v>
      </c>
      <c r="AD393" s="146" t="s">
        <v>391</v>
      </c>
      <c r="AF393" s="146" t="s">
        <v>391</v>
      </c>
      <c r="AG393" s="146" t="s">
        <v>391</v>
      </c>
      <c r="AH393" s="147">
        <v>69</v>
      </c>
      <c r="AI393" s="146" t="s">
        <v>11</v>
      </c>
    </row>
    <row r="394" spans="1:35">
      <c r="A394" s="146" t="s">
        <v>979</v>
      </c>
      <c r="B394" s="146" t="s">
        <v>117</v>
      </c>
      <c r="C394" s="146" t="s">
        <v>118</v>
      </c>
      <c r="D394" s="146" t="s">
        <v>872</v>
      </c>
      <c r="E394" s="146" t="s">
        <v>449</v>
      </c>
      <c r="F394" s="146" t="s">
        <v>10</v>
      </c>
      <c r="S394" s="147">
        <v>0.41</v>
      </c>
      <c r="T394" s="147">
        <v>347</v>
      </c>
      <c r="U394" s="147">
        <v>0.49</v>
      </c>
      <c r="V394" s="146" t="s">
        <v>10</v>
      </c>
      <c r="Y394" s="146" t="s">
        <v>391</v>
      </c>
      <c r="AA394" s="146" t="s">
        <v>391</v>
      </c>
      <c r="AC394" s="146" t="s">
        <v>391</v>
      </c>
      <c r="AD394" s="146" t="s">
        <v>391</v>
      </c>
      <c r="AF394" s="146" t="s">
        <v>391</v>
      </c>
      <c r="AG394" s="146" t="s">
        <v>391</v>
      </c>
      <c r="AH394" s="147">
        <v>85</v>
      </c>
      <c r="AI394" s="146" t="s">
        <v>10</v>
      </c>
    </row>
    <row r="395" spans="1:35">
      <c r="A395" s="146" t="s">
        <v>979</v>
      </c>
      <c r="B395" s="146" t="s">
        <v>119</v>
      </c>
      <c r="C395" s="146" t="s">
        <v>120</v>
      </c>
      <c r="D395" s="146" t="s">
        <v>814</v>
      </c>
      <c r="E395" s="146" t="s">
        <v>469</v>
      </c>
      <c r="F395" s="146" t="s">
        <v>10</v>
      </c>
      <c r="S395" s="147">
        <v>0.23</v>
      </c>
      <c r="T395" s="147">
        <v>189</v>
      </c>
      <c r="U395" s="147">
        <v>0.28999999999999998</v>
      </c>
      <c r="V395" s="146" t="s">
        <v>10</v>
      </c>
      <c r="Y395" s="146" t="s">
        <v>391</v>
      </c>
      <c r="AA395" s="146" t="s">
        <v>391</v>
      </c>
      <c r="AC395" s="146" t="s">
        <v>391</v>
      </c>
      <c r="AD395" s="146" t="s">
        <v>391</v>
      </c>
      <c r="AF395" s="146" t="s">
        <v>391</v>
      </c>
      <c r="AG395" s="146" t="s">
        <v>391</v>
      </c>
      <c r="AH395" s="147">
        <v>65</v>
      </c>
      <c r="AI395" s="146" t="s">
        <v>11</v>
      </c>
    </row>
    <row r="396" spans="1:35">
      <c r="A396" s="146" t="s">
        <v>979</v>
      </c>
      <c r="B396" s="146" t="s">
        <v>121</v>
      </c>
      <c r="C396" s="146" t="s">
        <v>122</v>
      </c>
      <c r="D396" s="146" t="s">
        <v>598</v>
      </c>
      <c r="E396" s="146" t="s">
        <v>577</v>
      </c>
      <c r="F396" s="146" t="s">
        <v>10</v>
      </c>
      <c r="S396" s="147">
        <v>0.26</v>
      </c>
      <c r="T396" s="147">
        <v>117</v>
      </c>
      <c r="U396" s="147">
        <v>0.47</v>
      </c>
      <c r="V396" s="146" t="s">
        <v>10</v>
      </c>
      <c r="Y396" s="146" t="s">
        <v>391</v>
      </c>
      <c r="AA396" s="146" t="s">
        <v>391</v>
      </c>
      <c r="AC396" s="146" t="s">
        <v>391</v>
      </c>
      <c r="AD396" s="146" t="s">
        <v>391</v>
      </c>
      <c r="AF396" s="146" t="s">
        <v>391</v>
      </c>
      <c r="AG396" s="146" t="s">
        <v>391</v>
      </c>
      <c r="AH396" s="147">
        <v>69</v>
      </c>
      <c r="AI396" s="146" t="s">
        <v>11</v>
      </c>
    </row>
    <row r="397" spans="1:35">
      <c r="A397" s="146" t="s">
        <v>979</v>
      </c>
      <c r="B397" s="146" t="s">
        <v>123</v>
      </c>
      <c r="C397" s="146" t="s">
        <v>124</v>
      </c>
      <c r="D397" s="146" t="s">
        <v>982</v>
      </c>
      <c r="E397" s="146" t="s">
        <v>503</v>
      </c>
      <c r="F397" s="146" t="s">
        <v>11</v>
      </c>
      <c r="S397" s="147">
        <v>0.44</v>
      </c>
      <c r="T397" s="147">
        <v>14901</v>
      </c>
      <c r="U397" s="147">
        <v>0.45</v>
      </c>
      <c r="V397" s="146" t="s">
        <v>10</v>
      </c>
      <c r="Y397" s="146" t="s">
        <v>391</v>
      </c>
      <c r="AA397" s="146" t="s">
        <v>391</v>
      </c>
      <c r="AC397" s="146" t="s">
        <v>391</v>
      </c>
      <c r="AD397" s="146" t="s">
        <v>391</v>
      </c>
      <c r="AF397" s="146" t="s">
        <v>391</v>
      </c>
      <c r="AG397" s="146" t="s">
        <v>391</v>
      </c>
      <c r="AH397" s="147">
        <v>59</v>
      </c>
      <c r="AI397" s="146" t="s">
        <v>11</v>
      </c>
    </row>
    <row r="398" spans="1:35">
      <c r="A398" s="146" t="s">
        <v>979</v>
      </c>
      <c r="B398" s="146" t="s">
        <v>125</v>
      </c>
      <c r="C398" s="146" t="s">
        <v>126</v>
      </c>
      <c r="D398" s="146" t="s">
        <v>983</v>
      </c>
      <c r="E398" s="146" t="s">
        <v>494</v>
      </c>
      <c r="F398" s="146" t="s">
        <v>10</v>
      </c>
      <c r="S398" s="147">
        <v>0.35</v>
      </c>
      <c r="T398" s="147">
        <v>145</v>
      </c>
      <c r="U398" s="147">
        <v>0.39</v>
      </c>
      <c r="V398" s="146" t="s">
        <v>10</v>
      </c>
      <c r="Y398" s="146" t="s">
        <v>391</v>
      </c>
      <c r="AA398" s="146" t="s">
        <v>391</v>
      </c>
      <c r="AC398" s="146" t="s">
        <v>391</v>
      </c>
      <c r="AD398" s="146" t="s">
        <v>391</v>
      </c>
      <c r="AF398" s="146" t="s">
        <v>391</v>
      </c>
      <c r="AG398" s="146" t="s">
        <v>391</v>
      </c>
      <c r="AH398" s="147">
        <v>74</v>
      </c>
      <c r="AI398" s="146" t="s">
        <v>11</v>
      </c>
    </row>
    <row r="399" spans="1:35">
      <c r="A399" s="146" t="s">
        <v>979</v>
      </c>
      <c r="B399" s="146" t="s">
        <v>127</v>
      </c>
      <c r="C399" s="146" t="s">
        <v>128</v>
      </c>
      <c r="D399" s="146" t="s">
        <v>984</v>
      </c>
      <c r="E399" s="146" t="s">
        <v>494</v>
      </c>
      <c r="F399" s="146" t="s">
        <v>10</v>
      </c>
      <c r="S399" s="147">
        <v>0.43</v>
      </c>
      <c r="T399" s="147">
        <v>3329</v>
      </c>
      <c r="U399" s="147">
        <v>0.37</v>
      </c>
      <c r="V399" s="146" t="s">
        <v>11</v>
      </c>
      <c r="Y399" s="146" t="s">
        <v>391</v>
      </c>
      <c r="AA399" s="146" t="s">
        <v>391</v>
      </c>
      <c r="AC399" s="146" t="s">
        <v>391</v>
      </c>
      <c r="AD399" s="146" t="s">
        <v>391</v>
      </c>
      <c r="AF399" s="146" t="s">
        <v>391</v>
      </c>
      <c r="AG399" s="146" t="s">
        <v>391</v>
      </c>
      <c r="AH399" s="147">
        <v>53</v>
      </c>
      <c r="AI399" s="146" t="s">
        <v>11</v>
      </c>
    </row>
    <row r="400" spans="1:35">
      <c r="A400" s="146" t="s">
        <v>979</v>
      </c>
      <c r="B400" s="146" t="s">
        <v>129</v>
      </c>
      <c r="C400" s="146" t="s">
        <v>130</v>
      </c>
      <c r="D400" s="146" t="s">
        <v>985</v>
      </c>
      <c r="E400" s="146" t="s">
        <v>485</v>
      </c>
      <c r="F400" s="146" t="s">
        <v>10</v>
      </c>
      <c r="S400" s="147">
        <v>0.21</v>
      </c>
      <c r="T400" s="147">
        <v>655</v>
      </c>
      <c r="U400" s="147">
        <v>0.48</v>
      </c>
      <c r="V400" s="146" t="s">
        <v>10</v>
      </c>
      <c r="Y400" s="146" t="s">
        <v>391</v>
      </c>
      <c r="AA400" s="146" t="s">
        <v>391</v>
      </c>
      <c r="AC400" s="146" t="s">
        <v>391</v>
      </c>
      <c r="AD400" s="146" t="s">
        <v>391</v>
      </c>
      <c r="AF400" s="146" t="s">
        <v>391</v>
      </c>
      <c r="AG400" s="146" t="s">
        <v>391</v>
      </c>
      <c r="AH400" s="147">
        <v>90</v>
      </c>
      <c r="AI400" s="146" t="s">
        <v>10</v>
      </c>
    </row>
    <row r="401" spans="1:35">
      <c r="A401" s="146" t="s">
        <v>979</v>
      </c>
      <c r="B401" s="146" t="s">
        <v>131</v>
      </c>
      <c r="C401" s="146" t="s">
        <v>132</v>
      </c>
      <c r="D401" s="146" t="s">
        <v>685</v>
      </c>
      <c r="E401" s="146" t="s">
        <v>492</v>
      </c>
      <c r="F401" s="146" t="s">
        <v>10</v>
      </c>
      <c r="S401" s="147">
        <v>0.21</v>
      </c>
      <c r="T401" s="147">
        <v>320</v>
      </c>
      <c r="U401" s="147">
        <v>0.17</v>
      </c>
      <c r="V401" s="146" t="s">
        <v>11</v>
      </c>
      <c r="Y401" s="146" t="s">
        <v>391</v>
      </c>
      <c r="AA401" s="146" t="s">
        <v>391</v>
      </c>
      <c r="AC401" s="146" t="s">
        <v>391</v>
      </c>
      <c r="AD401" s="146" t="s">
        <v>391</v>
      </c>
      <c r="AF401" s="146" t="s">
        <v>391</v>
      </c>
      <c r="AG401" s="146" t="s">
        <v>391</v>
      </c>
      <c r="AH401" s="147">
        <v>60</v>
      </c>
      <c r="AI401" s="146" t="s">
        <v>11</v>
      </c>
    </row>
    <row r="402" spans="1:35">
      <c r="A402" s="146" t="s">
        <v>979</v>
      </c>
      <c r="B402" s="146" t="s">
        <v>135</v>
      </c>
      <c r="C402" s="146" t="s">
        <v>136</v>
      </c>
      <c r="D402" s="146" t="s">
        <v>986</v>
      </c>
      <c r="E402" s="146" t="s">
        <v>449</v>
      </c>
      <c r="F402" s="146" t="s">
        <v>10</v>
      </c>
      <c r="S402" s="147">
        <v>0.36</v>
      </c>
      <c r="T402" s="147">
        <v>908</v>
      </c>
      <c r="U402" s="147">
        <v>0.3</v>
      </c>
      <c r="V402" s="146" t="s">
        <v>11</v>
      </c>
      <c r="Y402" s="146" t="s">
        <v>391</v>
      </c>
      <c r="AA402" s="146" t="s">
        <v>391</v>
      </c>
      <c r="AC402" s="146" t="s">
        <v>391</v>
      </c>
      <c r="AD402" s="146" t="s">
        <v>391</v>
      </c>
      <c r="AF402" s="146" t="s">
        <v>391</v>
      </c>
      <c r="AG402" s="146" t="s">
        <v>391</v>
      </c>
      <c r="AH402" s="147">
        <v>54</v>
      </c>
      <c r="AI402" s="146" t="s">
        <v>11</v>
      </c>
    </row>
    <row r="403" spans="1:35">
      <c r="A403" s="146" t="s">
        <v>979</v>
      </c>
      <c r="B403" s="146" t="s">
        <v>137</v>
      </c>
      <c r="C403" s="146" t="s">
        <v>138</v>
      </c>
      <c r="D403" s="146" t="s">
        <v>869</v>
      </c>
      <c r="E403" s="146" t="s">
        <v>470</v>
      </c>
      <c r="F403" s="146" t="s">
        <v>10</v>
      </c>
      <c r="S403" s="147">
        <v>0.42</v>
      </c>
      <c r="T403" s="147">
        <v>320</v>
      </c>
      <c r="U403" s="147">
        <v>0.55000000000000004</v>
      </c>
      <c r="V403" s="146" t="s">
        <v>10</v>
      </c>
      <c r="Y403" s="146" t="s">
        <v>391</v>
      </c>
      <c r="AA403" s="146" t="s">
        <v>391</v>
      </c>
      <c r="AC403" s="146" t="s">
        <v>391</v>
      </c>
      <c r="AD403" s="146" t="s">
        <v>391</v>
      </c>
      <c r="AF403" s="146" t="s">
        <v>391</v>
      </c>
      <c r="AG403" s="146" t="s">
        <v>391</v>
      </c>
      <c r="AH403" s="147">
        <v>63</v>
      </c>
      <c r="AI403" s="146" t="s">
        <v>11</v>
      </c>
    </row>
    <row r="404" spans="1:35">
      <c r="A404" s="146" t="s">
        <v>979</v>
      </c>
      <c r="B404" s="146" t="s">
        <v>139</v>
      </c>
      <c r="C404" s="146" t="s">
        <v>140</v>
      </c>
      <c r="D404" s="146" t="s">
        <v>570</v>
      </c>
      <c r="E404" s="146" t="s">
        <v>571</v>
      </c>
      <c r="F404" s="146" t="s">
        <v>11</v>
      </c>
      <c r="S404" s="147">
        <v>0.36</v>
      </c>
      <c r="T404" s="147">
        <v>143</v>
      </c>
      <c r="U404" s="147">
        <v>0.45</v>
      </c>
      <c r="V404" s="146" t="s">
        <v>10</v>
      </c>
      <c r="Y404" s="146" t="s">
        <v>391</v>
      </c>
      <c r="AA404" s="146" t="s">
        <v>391</v>
      </c>
      <c r="AC404" s="146" t="s">
        <v>391</v>
      </c>
      <c r="AD404" s="146" t="s">
        <v>391</v>
      </c>
      <c r="AF404" s="146" t="s">
        <v>391</v>
      </c>
      <c r="AG404" s="146" t="s">
        <v>391</v>
      </c>
      <c r="AH404" s="147">
        <v>51</v>
      </c>
      <c r="AI404" s="146" t="s">
        <v>11</v>
      </c>
    </row>
    <row r="405" spans="1:35">
      <c r="A405" s="146" t="s">
        <v>979</v>
      </c>
      <c r="B405" s="146" t="s">
        <v>141</v>
      </c>
      <c r="C405" s="146" t="s">
        <v>142</v>
      </c>
      <c r="D405" s="146" t="s">
        <v>619</v>
      </c>
      <c r="E405" s="146" t="s">
        <v>530</v>
      </c>
      <c r="F405" s="146" t="s">
        <v>10</v>
      </c>
      <c r="S405" s="147">
        <v>0.42</v>
      </c>
      <c r="T405" s="147">
        <v>145</v>
      </c>
      <c r="U405" s="147">
        <v>0.61</v>
      </c>
      <c r="V405" s="146" t="s">
        <v>10</v>
      </c>
      <c r="Y405" s="146" t="s">
        <v>391</v>
      </c>
      <c r="AA405" s="146" t="s">
        <v>391</v>
      </c>
      <c r="AC405" s="146" t="s">
        <v>391</v>
      </c>
      <c r="AD405" s="146" t="s">
        <v>391</v>
      </c>
      <c r="AF405" s="146" t="s">
        <v>391</v>
      </c>
      <c r="AG405" s="146" t="s">
        <v>391</v>
      </c>
      <c r="AH405" s="147">
        <v>66</v>
      </c>
      <c r="AI405" s="146" t="s">
        <v>11</v>
      </c>
    </row>
    <row r="406" spans="1:35">
      <c r="A406" s="146" t="s">
        <v>979</v>
      </c>
      <c r="B406" s="146" t="s">
        <v>143</v>
      </c>
      <c r="C406" s="146" t="s">
        <v>144</v>
      </c>
      <c r="D406" s="146" t="s">
        <v>865</v>
      </c>
      <c r="E406" s="146" t="s">
        <v>520</v>
      </c>
      <c r="F406" s="146" t="s">
        <v>10</v>
      </c>
      <c r="S406" s="147">
        <v>0.31</v>
      </c>
      <c r="T406" s="147">
        <v>826</v>
      </c>
      <c r="U406" s="147">
        <v>0.32</v>
      </c>
      <c r="V406" s="146" t="s">
        <v>10</v>
      </c>
      <c r="Y406" s="146" t="s">
        <v>391</v>
      </c>
      <c r="AA406" s="146" t="s">
        <v>391</v>
      </c>
      <c r="AC406" s="146" t="s">
        <v>391</v>
      </c>
      <c r="AD406" s="146" t="s">
        <v>391</v>
      </c>
      <c r="AF406" s="146" t="s">
        <v>391</v>
      </c>
      <c r="AG406" s="146" t="s">
        <v>391</v>
      </c>
      <c r="AH406" s="147">
        <v>61</v>
      </c>
      <c r="AI406" s="146" t="s">
        <v>11</v>
      </c>
    </row>
    <row r="407" spans="1:35">
      <c r="A407" s="146" t="s">
        <v>979</v>
      </c>
      <c r="B407" s="146" t="s">
        <v>145</v>
      </c>
      <c r="C407" s="146" t="s">
        <v>146</v>
      </c>
      <c r="D407" s="146" t="s">
        <v>880</v>
      </c>
      <c r="E407" s="146" t="s">
        <v>500</v>
      </c>
      <c r="F407" s="146" t="s">
        <v>11</v>
      </c>
      <c r="S407" s="147">
        <v>0.35</v>
      </c>
      <c r="T407" s="147">
        <v>642</v>
      </c>
      <c r="U407" s="147">
        <v>0.28000000000000003</v>
      </c>
      <c r="V407" s="146" t="s">
        <v>11</v>
      </c>
      <c r="Y407" s="146" t="s">
        <v>391</v>
      </c>
      <c r="AA407" s="146" t="s">
        <v>391</v>
      </c>
      <c r="AC407" s="146" t="s">
        <v>391</v>
      </c>
      <c r="AD407" s="146" t="s">
        <v>391</v>
      </c>
      <c r="AF407" s="146" t="s">
        <v>391</v>
      </c>
      <c r="AG407" s="146" t="s">
        <v>391</v>
      </c>
      <c r="AH407" s="147">
        <v>53</v>
      </c>
      <c r="AI407" s="146" t="s">
        <v>11</v>
      </c>
    </row>
    <row r="408" spans="1:35">
      <c r="A408" s="146" t="s">
        <v>979</v>
      </c>
      <c r="B408" s="146" t="s">
        <v>147</v>
      </c>
      <c r="C408" s="146" t="s">
        <v>148</v>
      </c>
      <c r="D408" s="146" t="s">
        <v>987</v>
      </c>
      <c r="E408" s="146" t="s">
        <v>503</v>
      </c>
      <c r="F408" s="146" t="s">
        <v>11</v>
      </c>
      <c r="S408" s="147">
        <v>0.4</v>
      </c>
      <c r="T408" s="147">
        <v>631</v>
      </c>
      <c r="U408" s="147">
        <v>0.37</v>
      </c>
      <c r="V408" s="146" t="s">
        <v>11</v>
      </c>
      <c r="Y408" s="146" t="s">
        <v>391</v>
      </c>
      <c r="AA408" s="146" t="s">
        <v>391</v>
      </c>
      <c r="AC408" s="146" t="s">
        <v>391</v>
      </c>
      <c r="AD408" s="146" t="s">
        <v>391</v>
      </c>
      <c r="AF408" s="146" t="s">
        <v>391</v>
      </c>
      <c r="AG408" s="146" t="s">
        <v>391</v>
      </c>
      <c r="AH408" s="147">
        <v>41</v>
      </c>
      <c r="AI408" s="146" t="s">
        <v>11</v>
      </c>
    </row>
    <row r="409" spans="1:35">
      <c r="A409" s="146" t="s">
        <v>979</v>
      </c>
      <c r="B409" s="146" t="s">
        <v>149</v>
      </c>
      <c r="C409" s="146" t="s">
        <v>150</v>
      </c>
      <c r="D409" s="146" t="s">
        <v>722</v>
      </c>
      <c r="E409" s="146" t="s">
        <v>469</v>
      </c>
      <c r="F409" s="146" t="s">
        <v>10</v>
      </c>
      <c r="S409" s="147">
        <v>0.38</v>
      </c>
      <c r="T409" s="147">
        <v>1151</v>
      </c>
      <c r="U409" s="147">
        <v>0.36</v>
      </c>
      <c r="V409" s="146" t="s">
        <v>11</v>
      </c>
      <c r="Y409" s="146" t="s">
        <v>391</v>
      </c>
      <c r="AA409" s="146" t="s">
        <v>391</v>
      </c>
      <c r="AC409" s="146" t="s">
        <v>391</v>
      </c>
      <c r="AD409" s="146" t="s">
        <v>391</v>
      </c>
      <c r="AF409" s="146" t="s">
        <v>391</v>
      </c>
      <c r="AG409" s="146" t="s">
        <v>391</v>
      </c>
      <c r="AH409" s="147">
        <v>52</v>
      </c>
      <c r="AI409" s="146" t="s">
        <v>11</v>
      </c>
    </row>
    <row r="410" spans="1:35">
      <c r="A410" s="146" t="s">
        <v>979</v>
      </c>
      <c r="B410" s="146" t="s">
        <v>152</v>
      </c>
      <c r="C410" s="146" t="s">
        <v>153</v>
      </c>
      <c r="D410" s="146" t="s">
        <v>988</v>
      </c>
      <c r="E410" s="146" t="s">
        <v>500</v>
      </c>
      <c r="F410" s="146" t="s">
        <v>11</v>
      </c>
      <c r="S410" s="147">
        <v>0.39</v>
      </c>
      <c r="T410" s="147">
        <v>482</v>
      </c>
      <c r="U410" s="147">
        <v>0.36</v>
      </c>
      <c r="V410" s="146" t="s">
        <v>11</v>
      </c>
      <c r="Y410" s="146" t="s">
        <v>391</v>
      </c>
      <c r="AA410" s="146" t="s">
        <v>391</v>
      </c>
      <c r="AC410" s="146" t="s">
        <v>391</v>
      </c>
      <c r="AD410" s="146" t="s">
        <v>391</v>
      </c>
      <c r="AF410" s="146" t="s">
        <v>391</v>
      </c>
      <c r="AG410" s="146" t="s">
        <v>391</v>
      </c>
      <c r="AH410" s="147">
        <v>52</v>
      </c>
      <c r="AI410" s="146" t="s">
        <v>11</v>
      </c>
    </row>
    <row r="411" spans="1:35">
      <c r="A411" s="146" t="s">
        <v>979</v>
      </c>
      <c r="B411" s="146" t="s">
        <v>154</v>
      </c>
      <c r="C411" s="146" t="s">
        <v>155</v>
      </c>
      <c r="D411" s="146" t="s">
        <v>989</v>
      </c>
      <c r="E411" s="146" t="s">
        <v>502</v>
      </c>
      <c r="F411" s="146" t="s">
        <v>11</v>
      </c>
      <c r="S411" s="147">
        <v>0.44</v>
      </c>
      <c r="T411" s="147">
        <v>1315</v>
      </c>
      <c r="U411" s="147">
        <v>0.3</v>
      </c>
      <c r="V411" s="146" t="s">
        <v>11</v>
      </c>
      <c r="Y411" s="146" t="s">
        <v>391</v>
      </c>
      <c r="AA411" s="146" t="s">
        <v>391</v>
      </c>
      <c r="AC411" s="146" t="s">
        <v>391</v>
      </c>
      <c r="AD411" s="146" t="s">
        <v>391</v>
      </c>
      <c r="AF411" s="146" t="s">
        <v>391</v>
      </c>
      <c r="AG411" s="146" t="s">
        <v>391</v>
      </c>
      <c r="AH411" s="147">
        <v>61</v>
      </c>
      <c r="AI411" s="146" t="s">
        <v>11</v>
      </c>
    </row>
    <row r="412" spans="1:35">
      <c r="A412" s="146" t="s">
        <v>979</v>
      </c>
      <c r="B412" s="146" t="s">
        <v>156</v>
      </c>
      <c r="C412" s="146" t="s">
        <v>157</v>
      </c>
      <c r="D412" s="146" t="s">
        <v>468</v>
      </c>
      <c r="E412" s="146" t="s">
        <v>449</v>
      </c>
      <c r="F412" s="146" t="s">
        <v>10</v>
      </c>
      <c r="S412" s="147">
        <v>0.41</v>
      </c>
      <c r="T412" s="147">
        <v>148</v>
      </c>
      <c r="U412" s="147">
        <v>0.53</v>
      </c>
      <c r="V412" s="146" t="s">
        <v>10</v>
      </c>
      <c r="Y412" s="146" t="s">
        <v>391</v>
      </c>
      <c r="AA412" s="146" t="s">
        <v>391</v>
      </c>
      <c r="AC412" s="146" t="s">
        <v>391</v>
      </c>
      <c r="AD412" s="146" t="s">
        <v>391</v>
      </c>
      <c r="AF412" s="146" t="s">
        <v>391</v>
      </c>
      <c r="AG412" s="146" t="s">
        <v>391</v>
      </c>
      <c r="AH412" s="147">
        <v>76</v>
      </c>
      <c r="AI412" s="146" t="s">
        <v>10</v>
      </c>
    </row>
    <row r="413" spans="1:35">
      <c r="A413" s="146" t="s">
        <v>979</v>
      </c>
      <c r="B413" s="146" t="s">
        <v>158</v>
      </c>
      <c r="C413" s="146" t="s">
        <v>159</v>
      </c>
      <c r="D413" s="146" t="s">
        <v>990</v>
      </c>
      <c r="E413" s="146" t="s">
        <v>503</v>
      </c>
      <c r="F413" s="146" t="s">
        <v>11</v>
      </c>
      <c r="S413" s="147">
        <v>0.32</v>
      </c>
      <c r="T413" s="147">
        <v>3129</v>
      </c>
      <c r="U413" s="147">
        <v>0.2</v>
      </c>
      <c r="V413" s="146" t="s">
        <v>11</v>
      </c>
      <c r="Y413" s="146" t="s">
        <v>391</v>
      </c>
      <c r="AA413" s="146" t="s">
        <v>391</v>
      </c>
      <c r="AC413" s="146" t="s">
        <v>391</v>
      </c>
      <c r="AD413" s="146" t="s">
        <v>391</v>
      </c>
      <c r="AF413" s="146" t="s">
        <v>391</v>
      </c>
      <c r="AG413" s="146" t="s">
        <v>391</v>
      </c>
      <c r="AH413" s="147">
        <v>51</v>
      </c>
      <c r="AI413" s="146" t="s">
        <v>11</v>
      </c>
    </row>
    <row r="414" spans="1:35">
      <c r="A414" s="146" t="s">
        <v>979</v>
      </c>
      <c r="B414" s="146" t="s">
        <v>160</v>
      </c>
      <c r="C414" s="146" t="s">
        <v>161</v>
      </c>
      <c r="D414" s="146" t="s">
        <v>762</v>
      </c>
      <c r="E414" s="146" t="s">
        <v>483</v>
      </c>
      <c r="F414" s="146" t="s">
        <v>10</v>
      </c>
      <c r="S414" s="147">
        <v>0.41</v>
      </c>
      <c r="T414" s="147">
        <v>380</v>
      </c>
      <c r="U414" s="147">
        <v>0.47</v>
      </c>
      <c r="V414" s="146" t="s">
        <v>10</v>
      </c>
      <c r="Y414" s="146" t="s">
        <v>391</v>
      </c>
      <c r="AA414" s="146" t="s">
        <v>391</v>
      </c>
      <c r="AC414" s="146" t="s">
        <v>391</v>
      </c>
      <c r="AD414" s="146" t="s">
        <v>391</v>
      </c>
      <c r="AF414" s="146" t="s">
        <v>391</v>
      </c>
      <c r="AG414" s="146" t="s">
        <v>391</v>
      </c>
      <c r="AH414" s="147">
        <v>58</v>
      </c>
      <c r="AI414" s="146" t="s">
        <v>11</v>
      </c>
    </row>
    <row r="415" spans="1:35">
      <c r="A415" s="146" t="s">
        <v>979</v>
      </c>
      <c r="B415" s="146" t="s">
        <v>162</v>
      </c>
      <c r="C415" s="146" t="s">
        <v>163</v>
      </c>
      <c r="D415" s="146" t="s">
        <v>991</v>
      </c>
      <c r="E415" s="146" t="s">
        <v>665</v>
      </c>
      <c r="F415" s="146" t="s">
        <v>10</v>
      </c>
      <c r="S415" s="147">
        <v>0.32</v>
      </c>
      <c r="T415" s="147">
        <v>380</v>
      </c>
      <c r="U415" s="147">
        <v>0.66</v>
      </c>
      <c r="V415" s="146" t="s">
        <v>10</v>
      </c>
      <c r="Y415" s="146" t="s">
        <v>391</v>
      </c>
      <c r="AA415" s="146" t="s">
        <v>391</v>
      </c>
      <c r="AC415" s="146" t="s">
        <v>391</v>
      </c>
      <c r="AD415" s="146" t="s">
        <v>391</v>
      </c>
      <c r="AF415" s="146" t="s">
        <v>391</v>
      </c>
      <c r="AG415" s="146" t="s">
        <v>391</v>
      </c>
      <c r="AH415" s="147">
        <v>100</v>
      </c>
      <c r="AI415" s="146" t="s">
        <v>10</v>
      </c>
    </row>
    <row r="416" spans="1:35">
      <c r="A416" s="146" t="s">
        <v>979</v>
      </c>
      <c r="B416" s="146" t="s">
        <v>164</v>
      </c>
      <c r="C416" s="146" t="s">
        <v>165</v>
      </c>
      <c r="D416" s="146" t="s">
        <v>992</v>
      </c>
      <c r="E416" s="146" t="s">
        <v>503</v>
      </c>
      <c r="F416" s="146" t="s">
        <v>11</v>
      </c>
      <c r="S416" s="147">
        <v>0.49</v>
      </c>
      <c r="T416" s="147">
        <v>4472</v>
      </c>
      <c r="U416" s="147">
        <v>0.49</v>
      </c>
      <c r="V416" s="146" t="s">
        <v>10</v>
      </c>
      <c r="Y416" s="146" t="s">
        <v>391</v>
      </c>
      <c r="AA416" s="146" t="s">
        <v>391</v>
      </c>
      <c r="AC416" s="146" t="s">
        <v>391</v>
      </c>
      <c r="AD416" s="146" t="s">
        <v>391</v>
      </c>
      <c r="AF416" s="146" t="s">
        <v>391</v>
      </c>
      <c r="AG416" s="146" t="s">
        <v>391</v>
      </c>
      <c r="AH416" s="147">
        <v>52</v>
      </c>
      <c r="AI416" s="146" t="s">
        <v>11</v>
      </c>
    </row>
    <row r="417" spans="1:35">
      <c r="A417" s="146" t="s">
        <v>979</v>
      </c>
      <c r="B417" s="146" t="s">
        <v>166</v>
      </c>
      <c r="C417" s="146" t="s">
        <v>167</v>
      </c>
      <c r="D417" s="146" t="s">
        <v>993</v>
      </c>
      <c r="E417" s="146" t="s">
        <v>492</v>
      </c>
      <c r="F417" s="146" t="s">
        <v>10</v>
      </c>
      <c r="S417" s="147">
        <v>0.39</v>
      </c>
      <c r="T417" s="147">
        <v>2688</v>
      </c>
      <c r="U417" s="147">
        <v>0.35</v>
      </c>
      <c r="V417" s="146" t="s">
        <v>11</v>
      </c>
      <c r="Y417" s="146" t="s">
        <v>391</v>
      </c>
      <c r="AA417" s="146" t="s">
        <v>391</v>
      </c>
      <c r="AC417" s="146" t="s">
        <v>391</v>
      </c>
      <c r="AD417" s="146" t="s">
        <v>391</v>
      </c>
      <c r="AF417" s="146" t="s">
        <v>391</v>
      </c>
      <c r="AG417" s="146" t="s">
        <v>391</v>
      </c>
      <c r="AH417" s="147">
        <v>48</v>
      </c>
      <c r="AI417" s="146" t="s">
        <v>11</v>
      </c>
    </row>
    <row r="418" spans="1:35">
      <c r="A418" s="146" t="s">
        <v>979</v>
      </c>
      <c r="B418" s="146" t="s">
        <v>168</v>
      </c>
      <c r="C418" s="146" t="s">
        <v>169</v>
      </c>
      <c r="D418" s="146" t="s">
        <v>994</v>
      </c>
      <c r="E418" s="146" t="s">
        <v>482</v>
      </c>
      <c r="F418" s="146" t="s">
        <v>10</v>
      </c>
      <c r="S418" s="147">
        <v>0.35</v>
      </c>
      <c r="T418" s="147">
        <v>1069</v>
      </c>
      <c r="U418" s="147">
        <v>0.42</v>
      </c>
      <c r="V418" s="146" t="s">
        <v>10</v>
      </c>
      <c r="Y418" s="146" t="s">
        <v>391</v>
      </c>
      <c r="AA418" s="146" t="s">
        <v>391</v>
      </c>
      <c r="AC418" s="146" t="s">
        <v>391</v>
      </c>
      <c r="AD418" s="146" t="s">
        <v>391</v>
      </c>
      <c r="AF418" s="146" t="s">
        <v>391</v>
      </c>
      <c r="AG418" s="146" t="s">
        <v>391</v>
      </c>
      <c r="AH418" s="147">
        <v>69</v>
      </c>
      <c r="AI418" s="146" t="s">
        <v>11</v>
      </c>
    </row>
    <row r="419" spans="1:35">
      <c r="A419" s="146" t="s">
        <v>979</v>
      </c>
      <c r="B419" s="146" t="s">
        <v>170</v>
      </c>
      <c r="C419" s="146" t="s">
        <v>171</v>
      </c>
      <c r="D419" s="146" t="s">
        <v>913</v>
      </c>
      <c r="E419" s="146" t="s">
        <v>482</v>
      </c>
      <c r="F419" s="146" t="s">
        <v>10</v>
      </c>
      <c r="S419" s="147">
        <v>0.32</v>
      </c>
      <c r="T419" s="147">
        <v>595</v>
      </c>
      <c r="U419" s="147">
        <v>0.32</v>
      </c>
      <c r="V419" s="146" t="s">
        <v>10</v>
      </c>
      <c r="Y419" s="146" t="s">
        <v>391</v>
      </c>
      <c r="AA419" s="146" t="s">
        <v>391</v>
      </c>
      <c r="AC419" s="146" t="s">
        <v>391</v>
      </c>
      <c r="AD419" s="146" t="s">
        <v>391</v>
      </c>
      <c r="AF419" s="146" t="s">
        <v>391</v>
      </c>
      <c r="AG419" s="146" t="s">
        <v>391</v>
      </c>
      <c r="AH419" s="147">
        <v>45</v>
      </c>
      <c r="AI419" s="146" t="s">
        <v>11</v>
      </c>
    </row>
    <row r="420" spans="1:35">
      <c r="A420" s="146" t="s">
        <v>979</v>
      </c>
      <c r="B420" s="146" t="s">
        <v>172</v>
      </c>
      <c r="C420" s="146" t="s">
        <v>173</v>
      </c>
      <c r="D420" s="146" t="s">
        <v>723</v>
      </c>
      <c r="E420" s="146" t="s">
        <v>479</v>
      </c>
      <c r="F420" s="146" t="s">
        <v>10</v>
      </c>
      <c r="S420" s="147">
        <v>0.33</v>
      </c>
      <c r="T420" s="147">
        <v>344</v>
      </c>
      <c r="U420" s="147">
        <v>0.4</v>
      </c>
      <c r="V420" s="146" t="s">
        <v>10</v>
      </c>
      <c r="Y420" s="146" t="s">
        <v>391</v>
      </c>
      <c r="AA420" s="146" t="s">
        <v>391</v>
      </c>
      <c r="AC420" s="146" t="s">
        <v>391</v>
      </c>
      <c r="AD420" s="146" t="s">
        <v>391</v>
      </c>
      <c r="AF420" s="146" t="s">
        <v>391</v>
      </c>
      <c r="AG420" s="146" t="s">
        <v>391</v>
      </c>
      <c r="AH420" s="147">
        <v>79</v>
      </c>
      <c r="AI420" s="146" t="s">
        <v>10</v>
      </c>
    </row>
    <row r="421" spans="1:35">
      <c r="A421" s="146" t="s">
        <v>979</v>
      </c>
      <c r="B421" s="146" t="s">
        <v>174</v>
      </c>
      <c r="C421" s="146" t="s">
        <v>175</v>
      </c>
      <c r="D421" s="146" t="s">
        <v>995</v>
      </c>
      <c r="E421" s="146" t="s">
        <v>482</v>
      </c>
      <c r="F421" s="146" t="s">
        <v>10</v>
      </c>
      <c r="S421" s="147">
        <v>0.33</v>
      </c>
      <c r="T421" s="147">
        <v>558</v>
      </c>
      <c r="U421" s="147">
        <v>0.3</v>
      </c>
      <c r="V421" s="146" t="s">
        <v>11</v>
      </c>
      <c r="Y421" s="146" t="s">
        <v>391</v>
      </c>
      <c r="AA421" s="146" t="s">
        <v>391</v>
      </c>
      <c r="AC421" s="146" t="s">
        <v>391</v>
      </c>
      <c r="AD421" s="146" t="s">
        <v>391</v>
      </c>
      <c r="AF421" s="146" t="s">
        <v>391</v>
      </c>
      <c r="AG421" s="146" t="s">
        <v>391</v>
      </c>
      <c r="AH421" s="147">
        <v>45</v>
      </c>
      <c r="AI421" s="146" t="s">
        <v>11</v>
      </c>
    </row>
    <row r="422" spans="1:35">
      <c r="A422" s="146" t="s">
        <v>979</v>
      </c>
      <c r="B422" s="146" t="s">
        <v>176</v>
      </c>
      <c r="C422" s="146" t="s">
        <v>177</v>
      </c>
      <c r="D422" s="146" t="s">
        <v>873</v>
      </c>
      <c r="E422" s="146" t="s">
        <v>470</v>
      </c>
      <c r="F422" s="146" t="s">
        <v>10</v>
      </c>
      <c r="S422" s="147">
        <v>0.3</v>
      </c>
      <c r="T422" s="147">
        <v>272</v>
      </c>
      <c r="U422" s="147">
        <v>0.3</v>
      </c>
      <c r="V422" s="146" t="s">
        <v>10</v>
      </c>
      <c r="Y422" s="146" t="s">
        <v>391</v>
      </c>
      <c r="AA422" s="146" t="s">
        <v>391</v>
      </c>
      <c r="AC422" s="146" t="s">
        <v>391</v>
      </c>
      <c r="AD422" s="146" t="s">
        <v>391</v>
      </c>
      <c r="AF422" s="146" t="s">
        <v>391</v>
      </c>
      <c r="AG422" s="146" t="s">
        <v>391</v>
      </c>
      <c r="AH422" s="147">
        <v>76</v>
      </c>
      <c r="AI422" s="146" t="s">
        <v>11</v>
      </c>
    </row>
    <row r="423" spans="1:35">
      <c r="A423" s="146" t="s">
        <v>979</v>
      </c>
      <c r="B423" s="146" t="s">
        <v>180</v>
      </c>
      <c r="C423" s="146" t="s">
        <v>181</v>
      </c>
      <c r="D423" s="146" t="s">
        <v>996</v>
      </c>
      <c r="E423" s="146" t="s">
        <v>571</v>
      </c>
      <c r="F423" s="146" t="s">
        <v>11</v>
      </c>
      <c r="S423" s="147">
        <v>0.27</v>
      </c>
      <c r="T423" s="147">
        <v>563</v>
      </c>
      <c r="U423" s="147">
        <v>0.1</v>
      </c>
      <c r="V423" s="146" t="s">
        <v>11</v>
      </c>
      <c r="Y423" s="146" t="s">
        <v>391</v>
      </c>
      <c r="AA423" s="146" t="s">
        <v>391</v>
      </c>
      <c r="AC423" s="146" t="s">
        <v>391</v>
      </c>
      <c r="AD423" s="146" t="s">
        <v>391</v>
      </c>
      <c r="AF423" s="146" t="s">
        <v>391</v>
      </c>
      <c r="AG423" s="146" t="s">
        <v>391</v>
      </c>
      <c r="AH423" s="147">
        <v>35</v>
      </c>
      <c r="AI423" s="146" t="s">
        <v>11</v>
      </c>
    </row>
    <row r="424" spans="1:35">
      <c r="A424" s="146" t="s">
        <v>979</v>
      </c>
      <c r="B424" s="146" t="s">
        <v>182</v>
      </c>
      <c r="C424" s="146" t="s">
        <v>183</v>
      </c>
      <c r="D424" s="146" t="s">
        <v>997</v>
      </c>
      <c r="E424" s="146" t="s">
        <v>479</v>
      </c>
      <c r="F424" s="146" t="s">
        <v>10</v>
      </c>
      <c r="S424" s="147">
        <v>0.34</v>
      </c>
      <c r="T424" s="147">
        <v>807</v>
      </c>
      <c r="U424" s="147">
        <v>0.62</v>
      </c>
      <c r="V424" s="146" t="s">
        <v>10</v>
      </c>
      <c r="Y424" s="146" t="s">
        <v>391</v>
      </c>
      <c r="AA424" s="146" t="s">
        <v>391</v>
      </c>
      <c r="AC424" s="146" t="s">
        <v>391</v>
      </c>
      <c r="AD424" s="146" t="s">
        <v>391</v>
      </c>
      <c r="AF424" s="146" t="s">
        <v>391</v>
      </c>
      <c r="AG424" s="146" t="s">
        <v>391</v>
      </c>
      <c r="AH424" s="147">
        <v>88</v>
      </c>
      <c r="AI424" s="146" t="s">
        <v>10</v>
      </c>
    </row>
    <row r="425" spans="1:35">
      <c r="A425" s="146" t="s">
        <v>979</v>
      </c>
      <c r="B425" s="146" t="s">
        <v>184</v>
      </c>
      <c r="C425" s="146" t="s">
        <v>185</v>
      </c>
      <c r="D425" s="146" t="s">
        <v>877</v>
      </c>
      <c r="E425" s="146" t="s">
        <v>623</v>
      </c>
      <c r="F425" s="146" t="s">
        <v>10</v>
      </c>
      <c r="S425" s="147">
        <v>0.34</v>
      </c>
      <c r="T425" s="147">
        <v>229</v>
      </c>
      <c r="U425" s="147">
        <v>0.46</v>
      </c>
      <c r="V425" s="146" t="s">
        <v>10</v>
      </c>
      <c r="Y425" s="146" t="s">
        <v>391</v>
      </c>
      <c r="AA425" s="146" t="s">
        <v>391</v>
      </c>
      <c r="AC425" s="146" t="s">
        <v>391</v>
      </c>
      <c r="AD425" s="146" t="s">
        <v>391</v>
      </c>
      <c r="AF425" s="146" t="s">
        <v>391</v>
      </c>
      <c r="AG425" s="146" t="s">
        <v>391</v>
      </c>
      <c r="AH425" s="147">
        <v>80</v>
      </c>
      <c r="AI425" s="146" t="s">
        <v>10</v>
      </c>
    </row>
    <row r="426" spans="1:35">
      <c r="A426" s="146" t="s">
        <v>979</v>
      </c>
      <c r="B426" s="146" t="s">
        <v>186</v>
      </c>
      <c r="C426" s="146" t="s">
        <v>187</v>
      </c>
      <c r="D426" s="146" t="s">
        <v>998</v>
      </c>
      <c r="E426" s="146" t="s">
        <v>551</v>
      </c>
      <c r="F426" s="146" t="s">
        <v>10</v>
      </c>
      <c r="S426" s="147">
        <v>0.36</v>
      </c>
      <c r="T426" s="147">
        <v>296</v>
      </c>
      <c r="U426" s="147">
        <v>0.4</v>
      </c>
      <c r="V426" s="146" t="s">
        <v>10</v>
      </c>
      <c r="Y426" s="146" t="s">
        <v>391</v>
      </c>
      <c r="AA426" s="146" t="s">
        <v>391</v>
      </c>
      <c r="AC426" s="146" t="s">
        <v>391</v>
      </c>
      <c r="AD426" s="146" t="s">
        <v>391</v>
      </c>
      <c r="AF426" s="146" t="s">
        <v>391</v>
      </c>
      <c r="AG426" s="146" t="s">
        <v>391</v>
      </c>
      <c r="AH426" s="147">
        <v>60</v>
      </c>
      <c r="AI426" s="146" t="s">
        <v>11</v>
      </c>
    </row>
    <row r="427" spans="1:35">
      <c r="A427" s="146" t="s">
        <v>979</v>
      </c>
      <c r="B427" s="146" t="s">
        <v>188</v>
      </c>
      <c r="C427" s="146" t="s">
        <v>189</v>
      </c>
      <c r="D427" s="146" t="s">
        <v>999</v>
      </c>
      <c r="E427" s="146" t="s">
        <v>460</v>
      </c>
      <c r="F427" s="146" t="s">
        <v>11</v>
      </c>
      <c r="S427" s="147">
        <v>0.45</v>
      </c>
      <c r="T427" s="147">
        <v>206</v>
      </c>
      <c r="U427" s="147">
        <v>0.66</v>
      </c>
      <c r="V427" s="146" t="s">
        <v>10</v>
      </c>
      <c r="Y427" s="146" t="s">
        <v>391</v>
      </c>
      <c r="AA427" s="146" t="s">
        <v>391</v>
      </c>
      <c r="AC427" s="146" t="s">
        <v>391</v>
      </c>
      <c r="AD427" s="146" t="s">
        <v>391</v>
      </c>
      <c r="AF427" s="146" t="s">
        <v>391</v>
      </c>
      <c r="AG427" s="146" t="s">
        <v>391</v>
      </c>
      <c r="AH427" s="147">
        <v>71</v>
      </c>
      <c r="AI427" s="146" t="s">
        <v>11</v>
      </c>
    </row>
    <row r="428" spans="1:35">
      <c r="A428" s="146" t="s">
        <v>979</v>
      </c>
      <c r="B428" s="146" t="s">
        <v>190</v>
      </c>
      <c r="C428" s="146" t="s">
        <v>191</v>
      </c>
      <c r="D428" s="146" t="s">
        <v>1000</v>
      </c>
      <c r="E428" s="146" t="s">
        <v>520</v>
      </c>
      <c r="F428" s="146" t="s">
        <v>10</v>
      </c>
      <c r="S428" s="147">
        <v>0.33</v>
      </c>
      <c r="T428" s="147">
        <v>1259</v>
      </c>
      <c r="U428" s="147">
        <v>0.41</v>
      </c>
      <c r="V428" s="146" t="s">
        <v>10</v>
      </c>
      <c r="Y428" s="146" t="s">
        <v>391</v>
      </c>
      <c r="AA428" s="146" t="s">
        <v>391</v>
      </c>
      <c r="AC428" s="146" t="s">
        <v>391</v>
      </c>
      <c r="AD428" s="146" t="s">
        <v>391</v>
      </c>
      <c r="AF428" s="146" t="s">
        <v>391</v>
      </c>
      <c r="AG428" s="146" t="s">
        <v>391</v>
      </c>
      <c r="AH428" s="147">
        <v>55</v>
      </c>
      <c r="AI428" s="146" t="s">
        <v>11</v>
      </c>
    </row>
    <row r="429" spans="1:35">
      <c r="A429" s="146" t="s">
        <v>979</v>
      </c>
      <c r="B429" s="146" t="s">
        <v>192</v>
      </c>
      <c r="C429" s="146" t="s">
        <v>193</v>
      </c>
      <c r="D429" s="146" t="s">
        <v>721</v>
      </c>
      <c r="E429" s="146" t="s">
        <v>483</v>
      </c>
      <c r="F429" s="146" t="s">
        <v>10</v>
      </c>
      <c r="S429" s="147">
        <v>0.34</v>
      </c>
      <c r="T429" s="147">
        <v>292</v>
      </c>
      <c r="U429" s="147">
        <v>0.42</v>
      </c>
      <c r="V429" s="146" t="s">
        <v>10</v>
      </c>
      <c r="Y429" s="146" t="s">
        <v>391</v>
      </c>
      <c r="AA429" s="146" t="s">
        <v>391</v>
      </c>
      <c r="AC429" s="146" t="s">
        <v>391</v>
      </c>
      <c r="AD429" s="146" t="s">
        <v>391</v>
      </c>
      <c r="AF429" s="146" t="s">
        <v>391</v>
      </c>
      <c r="AG429" s="146" t="s">
        <v>391</v>
      </c>
      <c r="AH429" s="147">
        <v>67</v>
      </c>
      <c r="AI429" s="146" t="s">
        <v>11</v>
      </c>
    </row>
    <row r="430" spans="1:35">
      <c r="A430" s="146" t="s">
        <v>979</v>
      </c>
      <c r="B430" s="146" t="s">
        <v>194</v>
      </c>
      <c r="C430" s="146" t="s">
        <v>195</v>
      </c>
      <c r="D430" s="146" t="s">
        <v>1001</v>
      </c>
      <c r="E430" s="146" t="s">
        <v>642</v>
      </c>
      <c r="F430" s="146" t="s">
        <v>10</v>
      </c>
      <c r="S430" s="147">
        <v>0.32</v>
      </c>
      <c r="T430" s="147">
        <v>749</v>
      </c>
      <c r="U430" s="147">
        <v>0.37</v>
      </c>
      <c r="V430" s="146" t="s">
        <v>10</v>
      </c>
      <c r="Y430" s="146" t="s">
        <v>391</v>
      </c>
      <c r="AA430" s="146" t="s">
        <v>391</v>
      </c>
      <c r="AC430" s="146" t="s">
        <v>391</v>
      </c>
      <c r="AD430" s="146" t="s">
        <v>391</v>
      </c>
      <c r="AF430" s="146" t="s">
        <v>391</v>
      </c>
      <c r="AG430" s="146" t="s">
        <v>391</v>
      </c>
      <c r="AH430" s="147">
        <v>55</v>
      </c>
      <c r="AI430" s="146" t="s">
        <v>11</v>
      </c>
    </row>
    <row r="431" spans="1:35">
      <c r="A431" s="146" t="s">
        <v>979</v>
      </c>
      <c r="B431" s="146" t="s">
        <v>196</v>
      </c>
      <c r="C431" s="146" t="s">
        <v>197</v>
      </c>
      <c r="D431" s="146" t="s">
        <v>1002</v>
      </c>
      <c r="E431" s="146" t="s">
        <v>536</v>
      </c>
      <c r="F431" s="146" t="s">
        <v>11</v>
      </c>
      <c r="S431" s="147">
        <v>0.42</v>
      </c>
      <c r="T431" s="147">
        <v>534</v>
      </c>
      <c r="U431" s="147">
        <v>0.35</v>
      </c>
      <c r="V431" s="146" t="s">
        <v>11</v>
      </c>
      <c r="Y431" s="146" t="s">
        <v>391</v>
      </c>
      <c r="AA431" s="146" t="s">
        <v>391</v>
      </c>
      <c r="AC431" s="146" t="s">
        <v>391</v>
      </c>
      <c r="AD431" s="146" t="s">
        <v>391</v>
      </c>
      <c r="AF431" s="146" t="s">
        <v>391</v>
      </c>
      <c r="AG431" s="146" t="s">
        <v>391</v>
      </c>
      <c r="AH431" s="147">
        <v>62</v>
      </c>
      <c r="AI431" s="146" t="s">
        <v>11</v>
      </c>
    </row>
    <row r="432" spans="1:35">
      <c r="A432" s="146" t="s">
        <v>979</v>
      </c>
      <c r="B432" s="146" t="s">
        <v>198</v>
      </c>
      <c r="C432" s="146" t="s">
        <v>199</v>
      </c>
      <c r="D432" s="146" t="s">
        <v>639</v>
      </c>
      <c r="E432" s="146" t="s">
        <v>477</v>
      </c>
      <c r="F432" s="146" t="s">
        <v>10</v>
      </c>
      <c r="S432" s="147">
        <v>0.34</v>
      </c>
      <c r="T432" s="147">
        <v>141</v>
      </c>
      <c r="U432" s="147">
        <v>0.61</v>
      </c>
      <c r="V432" s="146" t="s">
        <v>10</v>
      </c>
      <c r="Y432" s="146" t="s">
        <v>391</v>
      </c>
      <c r="AA432" s="146" t="s">
        <v>391</v>
      </c>
      <c r="AC432" s="146" t="s">
        <v>391</v>
      </c>
      <c r="AD432" s="146" t="s">
        <v>391</v>
      </c>
      <c r="AF432" s="146" t="s">
        <v>391</v>
      </c>
      <c r="AG432" s="146" t="s">
        <v>391</v>
      </c>
      <c r="AH432" s="147">
        <v>94</v>
      </c>
      <c r="AI432" s="146" t="s">
        <v>10</v>
      </c>
    </row>
    <row r="433" spans="1:35">
      <c r="A433" s="146" t="s">
        <v>979</v>
      </c>
      <c r="B433" s="146" t="s">
        <v>200</v>
      </c>
      <c r="C433" s="146" t="s">
        <v>201</v>
      </c>
      <c r="D433" s="146" t="s">
        <v>1003</v>
      </c>
      <c r="E433" s="146" t="s">
        <v>472</v>
      </c>
      <c r="F433" s="146" t="s">
        <v>10</v>
      </c>
      <c r="S433" s="147">
        <v>0.35</v>
      </c>
      <c r="T433" s="147">
        <v>796</v>
      </c>
      <c r="U433" s="147">
        <v>0.34</v>
      </c>
      <c r="V433" s="146" t="s">
        <v>11</v>
      </c>
      <c r="Y433" s="146" t="s">
        <v>391</v>
      </c>
      <c r="AA433" s="146" t="s">
        <v>391</v>
      </c>
      <c r="AC433" s="146" t="s">
        <v>391</v>
      </c>
      <c r="AD433" s="146" t="s">
        <v>391</v>
      </c>
      <c r="AF433" s="146" t="s">
        <v>391</v>
      </c>
      <c r="AG433" s="146" t="s">
        <v>391</v>
      </c>
      <c r="AH433" s="147">
        <v>49</v>
      </c>
      <c r="AI433" s="146" t="s">
        <v>11</v>
      </c>
    </row>
    <row r="434" spans="1:35">
      <c r="A434" s="146" t="s">
        <v>979</v>
      </c>
      <c r="B434" s="146" t="s">
        <v>202</v>
      </c>
      <c r="C434" s="146" t="s">
        <v>203</v>
      </c>
      <c r="D434" s="146" t="s">
        <v>699</v>
      </c>
      <c r="E434" s="146" t="s">
        <v>457</v>
      </c>
      <c r="F434" s="146" t="s">
        <v>11</v>
      </c>
      <c r="S434" s="147">
        <v>0.38</v>
      </c>
      <c r="T434" s="147">
        <v>267</v>
      </c>
      <c r="U434" s="147">
        <v>0.22</v>
      </c>
      <c r="V434" s="146" t="s">
        <v>11</v>
      </c>
      <c r="Y434" s="146" t="s">
        <v>391</v>
      </c>
      <c r="AA434" s="146" t="s">
        <v>391</v>
      </c>
      <c r="AC434" s="146" t="s">
        <v>391</v>
      </c>
      <c r="AD434" s="146" t="s">
        <v>391</v>
      </c>
      <c r="AF434" s="146" t="s">
        <v>391</v>
      </c>
      <c r="AG434" s="146" t="s">
        <v>391</v>
      </c>
      <c r="AH434" s="147">
        <v>39</v>
      </c>
      <c r="AI434" s="146" t="s">
        <v>11</v>
      </c>
    </row>
    <row r="435" spans="1:35">
      <c r="A435" s="146" t="s">
        <v>979</v>
      </c>
      <c r="B435" s="146" t="s">
        <v>204</v>
      </c>
      <c r="C435" s="146" t="s">
        <v>205</v>
      </c>
      <c r="D435" s="146" t="s">
        <v>1004</v>
      </c>
      <c r="E435" s="146" t="s">
        <v>571</v>
      </c>
      <c r="F435" s="146" t="s">
        <v>11</v>
      </c>
      <c r="S435" s="147">
        <v>0.44</v>
      </c>
      <c r="T435" s="147">
        <v>3586</v>
      </c>
      <c r="U435" s="147">
        <v>0.36</v>
      </c>
      <c r="V435" s="146" t="s">
        <v>11</v>
      </c>
      <c r="Y435" s="146" t="s">
        <v>391</v>
      </c>
      <c r="AA435" s="146" t="s">
        <v>391</v>
      </c>
      <c r="AC435" s="146" t="s">
        <v>391</v>
      </c>
      <c r="AD435" s="146" t="s">
        <v>391</v>
      </c>
      <c r="AF435" s="146" t="s">
        <v>391</v>
      </c>
      <c r="AG435" s="146" t="s">
        <v>391</v>
      </c>
      <c r="AH435" s="147">
        <v>40</v>
      </c>
      <c r="AI435" s="146" t="s">
        <v>11</v>
      </c>
    </row>
    <row r="436" spans="1:35">
      <c r="A436" s="146" t="s">
        <v>979</v>
      </c>
      <c r="B436" s="146" t="s">
        <v>206</v>
      </c>
      <c r="C436" s="146" t="s">
        <v>207</v>
      </c>
      <c r="D436" s="146" t="s">
        <v>1005</v>
      </c>
      <c r="E436" s="146" t="s">
        <v>494</v>
      </c>
      <c r="F436" s="146" t="s">
        <v>10</v>
      </c>
      <c r="S436" s="147">
        <v>0.43</v>
      </c>
      <c r="T436" s="147">
        <v>215</v>
      </c>
      <c r="U436" s="147">
        <v>0.67</v>
      </c>
      <c r="V436" s="146" t="s">
        <v>10</v>
      </c>
      <c r="Y436" s="146" t="s">
        <v>391</v>
      </c>
      <c r="AA436" s="146" t="s">
        <v>391</v>
      </c>
      <c r="AC436" s="146" t="s">
        <v>391</v>
      </c>
      <c r="AD436" s="146" t="s">
        <v>391</v>
      </c>
      <c r="AF436" s="146" t="s">
        <v>391</v>
      </c>
      <c r="AG436" s="146" t="s">
        <v>391</v>
      </c>
      <c r="AH436" s="147">
        <v>67</v>
      </c>
      <c r="AI436" s="146" t="s">
        <v>11</v>
      </c>
    </row>
    <row r="437" spans="1:35">
      <c r="A437" s="146" t="s">
        <v>979</v>
      </c>
      <c r="B437" s="146" t="s">
        <v>208</v>
      </c>
      <c r="C437" s="146" t="s">
        <v>209</v>
      </c>
      <c r="D437" s="146" t="s">
        <v>650</v>
      </c>
      <c r="E437" s="146" t="s">
        <v>482</v>
      </c>
      <c r="F437" s="146" t="s">
        <v>10</v>
      </c>
      <c r="S437" s="147">
        <v>0.27</v>
      </c>
      <c r="T437" s="147">
        <v>142</v>
      </c>
      <c r="U437" s="147">
        <v>0.31</v>
      </c>
      <c r="V437" s="146" t="s">
        <v>10</v>
      </c>
      <c r="Y437" s="146" t="s">
        <v>391</v>
      </c>
      <c r="AA437" s="146" t="s">
        <v>391</v>
      </c>
      <c r="AC437" s="146" t="s">
        <v>391</v>
      </c>
      <c r="AD437" s="146" t="s">
        <v>391</v>
      </c>
      <c r="AF437" s="146" t="s">
        <v>391</v>
      </c>
      <c r="AG437" s="146" t="s">
        <v>391</v>
      </c>
      <c r="AH437" s="147">
        <v>51</v>
      </c>
      <c r="AI437" s="146" t="s">
        <v>11</v>
      </c>
    </row>
    <row r="438" spans="1:35">
      <c r="A438" s="146" t="s">
        <v>979</v>
      </c>
      <c r="B438" s="146" t="s">
        <v>210</v>
      </c>
      <c r="C438" s="146" t="s">
        <v>211</v>
      </c>
      <c r="D438" s="146" t="s">
        <v>1006</v>
      </c>
      <c r="E438" s="146" t="s">
        <v>469</v>
      </c>
      <c r="F438" s="146" t="s">
        <v>10</v>
      </c>
      <c r="S438" s="147">
        <v>0.3</v>
      </c>
      <c r="T438" s="147">
        <v>590</v>
      </c>
      <c r="U438" s="147">
        <v>0.25</v>
      </c>
      <c r="V438" s="146" t="s">
        <v>11</v>
      </c>
      <c r="Y438" s="146" t="s">
        <v>391</v>
      </c>
      <c r="AA438" s="146" t="s">
        <v>391</v>
      </c>
      <c r="AC438" s="146" t="s">
        <v>391</v>
      </c>
      <c r="AD438" s="146" t="s">
        <v>391</v>
      </c>
      <c r="AF438" s="146" t="s">
        <v>391</v>
      </c>
      <c r="AG438" s="146" t="s">
        <v>391</v>
      </c>
      <c r="AH438" s="147">
        <v>53</v>
      </c>
      <c r="AI438" s="146" t="s">
        <v>11</v>
      </c>
    </row>
    <row r="439" spans="1:35">
      <c r="A439" s="146" t="s">
        <v>979</v>
      </c>
      <c r="B439" s="146" t="s">
        <v>212</v>
      </c>
      <c r="C439" s="146" t="s">
        <v>213</v>
      </c>
      <c r="D439" s="146" t="s">
        <v>839</v>
      </c>
      <c r="E439" s="146" t="s">
        <v>473</v>
      </c>
      <c r="F439" s="146" t="s">
        <v>10</v>
      </c>
      <c r="S439" s="147">
        <v>0.35</v>
      </c>
      <c r="T439" s="147">
        <v>256</v>
      </c>
      <c r="U439" s="147">
        <v>0.41</v>
      </c>
      <c r="V439" s="146" t="s">
        <v>10</v>
      </c>
      <c r="Y439" s="146" t="s">
        <v>391</v>
      </c>
      <c r="AA439" s="146" t="s">
        <v>391</v>
      </c>
      <c r="AC439" s="146" t="s">
        <v>391</v>
      </c>
      <c r="AD439" s="146" t="s">
        <v>391</v>
      </c>
      <c r="AF439" s="146" t="s">
        <v>391</v>
      </c>
      <c r="AG439" s="146" t="s">
        <v>391</v>
      </c>
      <c r="AH439" s="147">
        <v>56</v>
      </c>
      <c r="AI439" s="146" t="s">
        <v>11</v>
      </c>
    </row>
    <row r="440" spans="1:35">
      <c r="A440" s="146" t="s">
        <v>979</v>
      </c>
      <c r="B440" s="146" t="s">
        <v>214</v>
      </c>
      <c r="C440" s="146" t="s">
        <v>215</v>
      </c>
      <c r="D440" s="146" t="s">
        <v>898</v>
      </c>
      <c r="E440" s="146" t="s">
        <v>477</v>
      </c>
      <c r="F440" s="146" t="s">
        <v>10</v>
      </c>
      <c r="S440" s="147">
        <v>0.35</v>
      </c>
      <c r="T440" s="147">
        <v>234</v>
      </c>
      <c r="U440" s="147">
        <v>0.56000000000000005</v>
      </c>
      <c r="V440" s="146" t="s">
        <v>10</v>
      </c>
      <c r="Y440" s="146" t="s">
        <v>391</v>
      </c>
      <c r="AA440" s="146" t="s">
        <v>391</v>
      </c>
      <c r="AC440" s="146" t="s">
        <v>391</v>
      </c>
      <c r="AD440" s="146" t="s">
        <v>391</v>
      </c>
      <c r="AF440" s="146" t="s">
        <v>391</v>
      </c>
      <c r="AG440" s="146" t="s">
        <v>391</v>
      </c>
      <c r="AH440" s="147">
        <v>80</v>
      </c>
      <c r="AI440" s="146" t="s">
        <v>10</v>
      </c>
    </row>
    <row r="441" spans="1:35">
      <c r="A441" s="146" t="s">
        <v>979</v>
      </c>
      <c r="B441" s="146" t="s">
        <v>216</v>
      </c>
      <c r="C441" s="146" t="s">
        <v>217</v>
      </c>
      <c r="D441" s="146" t="s">
        <v>888</v>
      </c>
      <c r="E441" s="146" t="s">
        <v>483</v>
      </c>
      <c r="F441" s="146" t="s">
        <v>10</v>
      </c>
      <c r="S441" s="147">
        <v>0.37</v>
      </c>
      <c r="T441" s="147">
        <v>249</v>
      </c>
      <c r="U441" s="147">
        <v>0.4</v>
      </c>
      <c r="V441" s="146" t="s">
        <v>10</v>
      </c>
      <c r="Y441" s="146" t="s">
        <v>391</v>
      </c>
      <c r="AA441" s="146" t="s">
        <v>391</v>
      </c>
      <c r="AC441" s="146" t="s">
        <v>391</v>
      </c>
      <c r="AD441" s="146" t="s">
        <v>391</v>
      </c>
      <c r="AF441" s="146" t="s">
        <v>391</v>
      </c>
      <c r="AG441" s="146" t="s">
        <v>391</v>
      </c>
      <c r="AH441" s="147">
        <v>61</v>
      </c>
      <c r="AI441" s="146" t="s">
        <v>11</v>
      </c>
    </row>
    <row r="442" spans="1:35">
      <c r="A442" s="146" t="s">
        <v>979</v>
      </c>
      <c r="B442" s="146" t="s">
        <v>218</v>
      </c>
      <c r="C442" s="146" t="s">
        <v>219</v>
      </c>
      <c r="D442" s="146" t="s">
        <v>1007</v>
      </c>
      <c r="E442" s="146" t="s">
        <v>530</v>
      </c>
      <c r="F442" s="146" t="s">
        <v>10</v>
      </c>
      <c r="S442" s="147">
        <v>0.35</v>
      </c>
      <c r="T442" s="147">
        <v>320</v>
      </c>
      <c r="U442" s="147">
        <v>0.4</v>
      </c>
      <c r="V442" s="146" t="s">
        <v>10</v>
      </c>
      <c r="Y442" s="146" t="s">
        <v>391</v>
      </c>
      <c r="AA442" s="146" t="s">
        <v>391</v>
      </c>
      <c r="AC442" s="146" t="s">
        <v>391</v>
      </c>
      <c r="AD442" s="146" t="s">
        <v>391</v>
      </c>
      <c r="AF442" s="146" t="s">
        <v>391</v>
      </c>
      <c r="AG442" s="146" t="s">
        <v>391</v>
      </c>
      <c r="AH442" s="147">
        <v>66</v>
      </c>
      <c r="AI442" s="146" t="s">
        <v>11</v>
      </c>
    </row>
    <row r="443" spans="1:35">
      <c r="A443" s="146" t="s">
        <v>979</v>
      </c>
      <c r="B443" s="146" t="s">
        <v>220</v>
      </c>
      <c r="C443" s="146" t="s">
        <v>221</v>
      </c>
      <c r="D443" s="146" t="s">
        <v>759</v>
      </c>
      <c r="E443" s="146" t="s">
        <v>551</v>
      </c>
      <c r="F443" s="146" t="s">
        <v>10</v>
      </c>
      <c r="S443" s="147">
        <v>0.31</v>
      </c>
      <c r="T443" s="147">
        <v>150</v>
      </c>
      <c r="U443" s="147">
        <v>0.43</v>
      </c>
      <c r="V443" s="146" t="s">
        <v>10</v>
      </c>
      <c r="Y443" s="146" t="s">
        <v>391</v>
      </c>
      <c r="AA443" s="146" t="s">
        <v>391</v>
      </c>
      <c r="AC443" s="146" t="s">
        <v>391</v>
      </c>
      <c r="AD443" s="146" t="s">
        <v>391</v>
      </c>
      <c r="AF443" s="146" t="s">
        <v>391</v>
      </c>
      <c r="AG443" s="146" t="s">
        <v>391</v>
      </c>
      <c r="AH443" s="147">
        <v>50</v>
      </c>
      <c r="AI443" s="146" t="s">
        <v>11</v>
      </c>
    </row>
    <row r="444" spans="1:35">
      <c r="A444" s="146" t="s">
        <v>979</v>
      </c>
      <c r="B444" s="146" t="s">
        <v>222</v>
      </c>
      <c r="C444" s="146" t="s">
        <v>223</v>
      </c>
      <c r="D444" s="146" t="s">
        <v>619</v>
      </c>
      <c r="E444" s="146" t="s">
        <v>642</v>
      </c>
      <c r="F444" s="146" t="s">
        <v>10</v>
      </c>
      <c r="S444" s="147">
        <v>0.41</v>
      </c>
      <c r="T444" s="147">
        <v>164</v>
      </c>
      <c r="U444" s="147">
        <v>0.73</v>
      </c>
      <c r="V444" s="146" t="s">
        <v>10</v>
      </c>
      <c r="Y444" s="146" t="s">
        <v>391</v>
      </c>
      <c r="AA444" s="146" t="s">
        <v>391</v>
      </c>
      <c r="AC444" s="146" t="s">
        <v>391</v>
      </c>
      <c r="AD444" s="146" t="s">
        <v>391</v>
      </c>
      <c r="AF444" s="146" t="s">
        <v>391</v>
      </c>
      <c r="AG444" s="146" t="s">
        <v>391</v>
      </c>
      <c r="AH444" s="147">
        <v>96</v>
      </c>
      <c r="AI444" s="146" t="s">
        <v>10</v>
      </c>
    </row>
    <row r="445" spans="1:35">
      <c r="A445" s="146" t="s">
        <v>979</v>
      </c>
      <c r="B445" s="146" t="s">
        <v>226</v>
      </c>
      <c r="C445" s="146" t="s">
        <v>227</v>
      </c>
      <c r="D445" s="146" t="s">
        <v>935</v>
      </c>
      <c r="E445" s="146" t="s">
        <v>479</v>
      </c>
      <c r="F445" s="146" t="s">
        <v>10</v>
      </c>
      <c r="S445" s="147">
        <v>0.35</v>
      </c>
      <c r="T445" s="147">
        <v>180</v>
      </c>
      <c r="U445" s="147">
        <v>0.44</v>
      </c>
      <c r="V445" s="146" t="s">
        <v>10</v>
      </c>
      <c r="Y445" s="146" t="s">
        <v>391</v>
      </c>
      <c r="AA445" s="146" t="s">
        <v>391</v>
      </c>
      <c r="AC445" s="146" t="s">
        <v>391</v>
      </c>
      <c r="AD445" s="146" t="s">
        <v>391</v>
      </c>
      <c r="AF445" s="146" t="s">
        <v>391</v>
      </c>
      <c r="AG445" s="146" t="s">
        <v>391</v>
      </c>
      <c r="AH445" s="147">
        <v>68</v>
      </c>
      <c r="AI445" s="146" t="s">
        <v>11</v>
      </c>
    </row>
    <row r="446" spans="1:35">
      <c r="A446" s="146" t="s">
        <v>979</v>
      </c>
      <c r="B446" s="146" t="s">
        <v>228</v>
      </c>
      <c r="C446" s="146" t="s">
        <v>229</v>
      </c>
      <c r="D446" s="146" t="s">
        <v>1008</v>
      </c>
      <c r="E446" s="146" t="s">
        <v>503</v>
      </c>
      <c r="F446" s="146" t="s">
        <v>11</v>
      </c>
      <c r="S446" s="147">
        <v>0.43</v>
      </c>
      <c r="T446" s="147">
        <v>6746</v>
      </c>
      <c r="U446" s="147">
        <v>0.43</v>
      </c>
      <c r="V446" s="146" t="s">
        <v>10</v>
      </c>
      <c r="Y446" s="146" t="s">
        <v>391</v>
      </c>
      <c r="AA446" s="146" t="s">
        <v>391</v>
      </c>
      <c r="AC446" s="146" t="s">
        <v>391</v>
      </c>
      <c r="AD446" s="146" t="s">
        <v>391</v>
      </c>
      <c r="AF446" s="146" t="s">
        <v>391</v>
      </c>
      <c r="AG446" s="146" t="s">
        <v>391</v>
      </c>
      <c r="AH446" s="147">
        <v>67</v>
      </c>
      <c r="AI446" s="146" t="s">
        <v>11</v>
      </c>
    </row>
    <row r="447" spans="1:35">
      <c r="A447" s="146" t="s">
        <v>979</v>
      </c>
      <c r="B447" s="146" t="s">
        <v>287</v>
      </c>
      <c r="C447" s="146" t="s">
        <v>1009</v>
      </c>
      <c r="D447" s="146" t="s">
        <v>805</v>
      </c>
      <c r="E447" s="146" t="s">
        <v>469</v>
      </c>
      <c r="F447" s="146" t="s">
        <v>10</v>
      </c>
      <c r="S447" s="147">
        <v>0.43</v>
      </c>
      <c r="T447" s="147">
        <v>118</v>
      </c>
      <c r="U447" s="147">
        <v>0.47</v>
      </c>
      <c r="V447" s="146" t="s">
        <v>10</v>
      </c>
      <c r="Y447" s="146" t="s">
        <v>391</v>
      </c>
      <c r="AA447" s="146" t="s">
        <v>391</v>
      </c>
      <c r="AC447" s="146" t="s">
        <v>391</v>
      </c>
      <c r="AD447" s="146" t="s">
        <v>391</v>
      </c>
      <c r="AF447" s="146" t="s">
        <v>391</v>
      </c>
      <c r="AG447" s="146" t="s">
        <v>391</v>
      </c>
      <c r="AH447" s="147">
        <v>100</v>
      </c>
      <c r="AI447" s="146" t="s">
        <v>10</v>
      </c>
    </row>
    <row r="448" spans="1:35">
      <c r="A448" s="146" t="s">
        <v>979</v>
      </c>
      <c r="B448" s="146" t="s">
        <v>230</v>
      </c>
      <c r="C448" s="146" t="s">
        <v>231</v>
      </c>
      <c r="D448" s="146" t="s">
        <v>823</v>
      </c>
      <c r="E448" s="146" t="s">
        <v>464</v>
      </c>
      <c r="F448" s="146" t="s">
        <v>10</v>
      </c>
      <c r="S448" s="147">
        <v>0.43</v>
      </c>
      <c r="T448" s="147">
        <v>152</v>
      </c>
      <c r="U448" s="147">
        <v>0.39</v>
      </c>
      <c r="V448" s="146" t="s">
        <v>11</v>
      </c>
      <c r="Y448" s="146" t="s">
        <v>391</v>
      </c>
      <c r="AA448" s="146" t="s">
        <v>391</v>
      </c>
      <c r="AC448" s="146" t="s">
        <v>391</v>
      </c>
      <c r="AD448" s="146" t="s">
        <v>391</v>
      </c>
      <c r="AF448" s="146" t="s">
        <v>391</v>
      </c>
      <c r="AG448" s="146" t="s">
        <v>391</v>
      </c>
      <c r="AH448" s="147">
        <v>95</v>
      </c>
      <c r="AI448" s="146" t="s">
        <v>10</v>
      </c>
    </row>
    <row r="449" spans="1:35">
      <c r="A449" s="146" t="s">
        <v>979</v>
      </c>
      <c r="B449" s="146" t="s">
        <v>232</v>
      </c>
      <c r="C449" s="146" t="s">
        <v>233</v>
      </c>
      <c r="D449" s="146" t="s">
        <v>991</v>
      </c>
      <c r="E449" s="146" t="s">
        <v>553</v>
      </c>
      <c r="F449" s="146" t="s">
        <v>10</v>
      </c>
      <c r="S449" s="147">
        <v>0.45</v>
      </c>
      <c r="T449" s="147">
        <v>319</v>
      </c>
      <c r="U449" s="147">
        <v>0.46</v>
      </c>
      <c r="V449" s="146" t="s">
        <v>10</v>
      </c>
      <c r="Y449" s="146" t="s">
        <v>391</v>
      </c>
      <c r="AA449" s="146" t="s">
        <v>391</v>
      </c>
      <c r="AC449" s="146" t="s">
        <v>391</v>
      </c>
      <c r="AD449" s="146" t="s">
        <v>391</v>
      </c>
      <c r="AF449" s="146" t="s">
        <v>391</v>
      </c>
      <c r="AG449" s="146" t="s">
        <v>391</v>
      </c>
      <c r="AH449" s="147">
        <v>99</v>
      </c>
      <c r="AI449" s="146" t="s">
        <v>10</v>
      </c>
    </row>
    <row r="450" spans="1:35">
      <c r="A450" s="146" t="s">
        <v>979</v>
      </c>
      <c r="B450" s="146" t="s">
        <v>240</v>
      </c>
      <c r="C450" s="146" t="s">
        <v>241</v>
      </c>
      <c r="D450" s="146" t="s">
        <v>678</v>
      </c>
      <c r="E450" s="146" t="s">
        <v>491</v>
      </c>
      <c r="F450" s="146" t="s">
        <v>11</v>
      </c>
      <c r="S450" s="147">
        <v>0.42</v>
      </c>
      <c r="T450" s="147">
        <v>173</v>
      </c>
      <c r="U450" s="147">
        <v>0.5</v>
      </c>
      <c r="V450" s="146" t="s">
        <v>10</v>
      </c>
      <c r="Y450" s="146" t="s">
        <v>391</v>
      </c>
      <c r="AA450" s="146" t="s">
        <v>391</v>
      </c>
      <c r="AC450" s="146" t="s">
        <v>391</v>
      </c>
      <c r="AD450" s="146" t="s">
        <v>391</v>
      </c>
      <c r="AF450" s="146" t="s">
        <v>391</v>
      </c>
      <c r="AG450" s="146" t="s">
        <v>391</v>
      </c>
      <c r="AH450" s="147">
        <v>40</v>
      </c>
      <c r="AI450" s="146" t="s">
        <v>11</v>
      </c>
    </row>
    <row r="451" spans="1:35">
      <c r="A451" s="146" t="s">
        <v>1010</v>
      </c>
      <c r="B451" s="146" t="s">
        <v>236</v>
      </c>
      <c r="C451" s="146" t="s">
        <v>237</v>
      </c>
      <c r="D451" s="146" t="s">
        <v>1011</v>
      </c>
      <c r="E451" s="146" t="s">
        <v>494</v>
      </c>
      <c r="F451" s="146" t="s">
        <v>10</v>
      </c>
      <c r="S451" s="147">
        <v>0.17</v>
      </c>
      <c r="T451" s="147">
        <v>162</v>
      </c>
      <c r="U451" s="147">
        <v>0.19</v>
      </c>
      <c r="V451" s="146" t="s">
        <v>10</v>
      </c>
      <c r="Y451" s="146" t="s">
        <v>391</v>
      </c>
      <c r="AA451" s="146" t="s">
        <v>391</v>
      </c>
      <c r="AC451" s="146" t="s">
        <v>391</v>
      </c>
      <c r="AD451" s="146" t="s">
        <v>391</v>
      </c>
      <c r="AF451" s="146" t="s">
        <v>391</v>
      </c>
      <c r="AG451" s="146" t="s">
        <v>391</v>
      </c>
      <c r="AH451" s="147">
        <v>76</v>
      </c>
      <c r="AI451" s="146" t="s">
        <v>10</v>
      </c>
    </row>
    <row r="452" spans="1:35">
      <c r="A452" s="146" t="s">
        <v>1010</v>
      </c>
      <c r="B452" s="146" t="s">
        <v>240</v>
      </c>
      <c r="C452" s="146" t="s">
        <v>241</v>
      </c>
      <c r="D452" s="146" t="s">
        <v>474</v>
      </c>
      <c r="E452" s="146" t="s">
        <v>571</v>
      </c>
      <c r="F452" s="146" t="s">
        <v>11</v>
      </c>
      <c r="S452" s="147">
        <v>0.18</v>
      </c>
      <c r="T452" s="147">
        <v>211</v>
      </c>
      <c r="U452" s="147">
        <v>0.17</v>
      </c>
      <c r="V452" s="146" t="s">
        <v>11</v>
      </c>
      <c r="Y452" s="146" t="s">
        <v>391</v>
      </c>
      <c r="AA452" s="146" t="s">
        <v>391</v>
      </c>
      <c r="AC452" s="146" t="s">
        <v>391</v>
      </c>
      <c r="AD452" s="146" t="s">
        <v>391</v>
      </c>
      <c r="AF452" s="146" t="s">
        <v>391</v>
      </c>
      <c r="AG452" s="146" t="s">
        <v>391</v>
      </c>
      <c r="AH452" s="147">
        <v>39</v>
      </c>
      <c r="AI452" s="146" t="s">
        <v>11</v>
      </c>
    </row>
    <row r="453" spans="1:35">
      <c r="A453" s="146" t="s">
        <v>1010</v>
      </c>
      <c r="B453" s="146" t="s">
        <v>394</v>
      </c>
      <c r="C453" s="146" t="s">
        <v>395</v>
      </c>
      <c r="D453" s="146" t="s">
        <v>1012</v>
      </c>
      <c r="E453" s="146" t="s">
        <v>500</v>
      </c>
      <c r="F453" s="146" t="s">
        <v>11</v>
      </c>
      <c r="S453" s="147">
        <v>0.17</v>
      </c>
      <c r="T453" s="147">
        <v>69074</v>
      </c>
      <c r="U453" s="147">
        <v>0.19</v>
      </c>
      <c r="V453" s="146" t="s">
        <v>10</v>
      </c>
      <c r="Y453" s="146" t="s">
        <v>391</v>
      </c>
      <c r="AA453" s="146" t="s">
        <v>391</v>
      </c>
      <c r="AC453" s="146" t="s">
        <v>391</v>
      </c>
      <c r="AD453" s="146" t="s">
        <v>391</v>
      </c>
      <c r="AF453" s="146" t="s">
        <v>391</v>
      </c>
      <c r="AG453" s="146" t="s">
        <v>391</v>
      </c>
      <c r="AH453" s="147">
        <v>59</v>
      </c>
      <c r="AI453" s="146" t="s">
        <v>11</v>
      </c>
    </row>
    <row r="454" spans="1:35">
      <c r="A454" s="146" t="s">
        <v>1010</v>
      </c>
      <c r="B454" s="146" t="s">
        <v>107</v>
      </c>
      <c r="C454" s="146" t="s">
        <v>108</v>
      </c>
      <c r="D454" s="146" t="s">
        <v>693</v>
      </c>
      <c r="E454" s="146" t="s">
        <v>503</v>
      </c>
      <c r="F454" s="146" t="s">
        <v>11</v>
      </c>
      <c r="S454" s="147">
        <v>0.13</v>
      </c>
      <c r="T454" s="147">
        <v>134</v>
      </c>
      <c r="U454" s="147">
        <v>0.2</v>
      </c>
      <c r="V454" s="146" t="s">
        <v>10</v>
      </c>
      <c r="Y454" s="146" t="s">
        <v>391</v>
      </c>
      <c r="AA454" s="146" t="s">
        <v>391</v>
      </c>
      <c r="AC454" s="146" t="s">
        <v>391</v>
      </c>
      <c r="AD454" s="146" t="s">
        <v>391</v>
      </c>
      <c r="AF454" s="146" t="s">
        <v>391</v>
      </c>
      <c r="AG454" s="146" t="s">
        <v>391</v>
      </c>
      <c r="AH454" s="147">
        <v>86</v>
      </c>
      <c r="AI454" s="146" t="s">
        <v>10</v>
      </c>
    </row>
    <row r="455" spans="1:35">
      <c r="A455" s="146" t="s">
        <v>1010</v>
      </c>
      <c r="B455" s="146" t="s">
        <v>109</v>
      </c>
      <c r="C455" s="146" t="s">
        <v>110</v>
      </c>
      <c r="D455" s="146" t="s">
        <v>715</v>
      </c>
      <c r="E455" s="146" t="s">
        <v>551</v>
      </c>
      <c r="F455" s="146" t="s">
        <v>10</v>
      </c>
      <c r="S455" s="147">
        <v>0.13</v>
      </c>
      <c r="T455" s="147">
        <v>123</v>
      </c>
      <c r="U455" s="147">
        <v>0.15</v>
      </c>
      <c r="V455" s="146" t="s">
        <v>10</v>
      </c>
      <c r="Y455" s="146" t="s">
        <v>391</v>
      </c>
      <c r="AA455" s="146" t="s">
        <v>391</v>
      </c>
      <c r="AC455" s="146" t="s">
        <v>391</v>
      </c>
      <c r="AD455" s="146" t="s">
        <v>391</v>
      </c>
      <c r="AF455" s="146" t="s">
        <v>391</v>
      </c>
      <c r="AG455" s="146" t="s">
        <v>391</v>
      </c>
      <c r="AH455" s="147">
        <v>80</v>
      </c>
      <c r="AI455" s="146" t="s">
        <v>10</v>
      </c>
    </row>
    <row r="456" spans="1:35">
      <c r="A456" s="146" t="s">
        <v>1010</v>
      </c>
      <c r="B456" s="146" t="s">
        <v>111</v>
      </c>
      <c r="C456" s="146" t="s">
        <v>112</v>
      </c>
      <c r="D456" s="146" t="s">
        <v>759</v>
      </c>
      <c r="E456" s="146" t="s">
        <v>499</v>
      </c>
      <c r="F456" s="146" t="s">
        <v>11</v>
      </c>
      <c r="S456" s="147">
        <v>0.16</v>
      </c>
      <c r="T456" s="147">
        <v>159</v>
      </c>
      <c r="U456" s="147">
        <v>0.16</v>
      </c>
      <c r="V456" s="146" t="s">
        <v>10</v>
      </c>
      <c r="Y456" s="146" t="s">
        <v>391</v>
      </c>
      <c r="AA456" s="146" t="s">
        <v>391</v>
      </c>
      <c r="AC456" s="146" t="s">
        <v>391</v>
      </c>
      <c r="AD456" s="146" t="s">
        <v>391</v>
      </c>
      <c r="AF456" s="146" t="s">
        <v>391</v>
      </c>
      <c r="AG456" s="146" t="s">
        <v>391</v>
      </c>
      <c r="AH456" s="147">
        <v>63</v>
      </c>
      <c r="AI456" s="146" t="s">
        <v>11</v>
      </c>
    </row>
    <row r="457" spans="1:35">
      <c r="A457" s="146" t="s">
        <v>1010</v>
      </c>
      <c r="B457" s="146" t="s">
        <v>113</v>
      </c>
      <c r="C457" s="146" t="s">
        <v>114</v>
      </c>
      <c r="D457" s="146" t="s">
        <v>1013</v>
      </c>
      <c r="E457" s="146" t="s">
        <v>470</v>
      </c>
      <c r="F457" s="146" t="s">
        <v>10</v>
      </c>
      <c r="S457" s="147">
        <v>0.13</v>
      </c>
      <c r="T457" s="147">
        <v>103</v>
      </c>
      <c r="U457" s="147">
        <v>0.33</v>
      </c>
      <c r="V457" s="146" t="s">
        <v>10</v>
      </c>
      <c r="Y457" s="146" t="s">
        <v>391</v>
      </c>
      <c r="AA457" s="146" t="s">
        <v>391</v>
      </c>
      <c r="AC457" s="146" t="s">
        <v>391</v>
      </c>
      <c r="AD457" s="146" t="s">
        <v>391</v>
      </c>
      <c r="AF457" s="146" t="s">
        <v>391</v>
      </c>
      <c r="AG457" s="146" t="s">
        <v>391</v>
      </c>
      <c r="AH457" s="147">
        <v>97</v>
      </c>
      <c r="AI457" s="146" t="s">
        <v>10</v>
      </c>
    </row>
    <row r="458" spans="1:35">
      <c r="A458" s="146" t="s">
        <v>1010</v>
      </c>
      <c r="B458" s="146" t="s">
        <v>115</v>
      </c>
      <c r="C458" s="146" t="s">
        <v>116</v>
      </c>
      <c r="D458" s="146" t="s">
        <v>756</v>
      </c>
      <c r="E458" s="146" t="s">
        <v>461</v>
      </c>
      <c r="F458" s="146" t="s">
        <v>11</v>
      </c>
      <c r="S458" s="147">
        <v>0.16</v>
      </c>
      <c r="T458" s="147">
        <v>236</v>
      </c>
      <c r="U458" s="147">
        <v>0.18</v>
      </c>
      <c r="V458" s="146" t="s">
        <v>10</v>
      </c>
      <c r="Y458" s="146" t="s">
        <v>391</v>
      </c>
      <c r="AA458" s="146" t="s">
        <v>391</v>
      </c>
      <c r="AC458" s="146" t="s">
        <v>391</v>
      </c>
      <c r="AD458" s="146" t="s">
        <v>391</v>
      </c>
      <c r="AF458" s="146" t="s">
        <v>391</v>
      </c>
      <c r="AG458" s="146" t="s">
        <v>391</v>
      </c>
      <c r="AH458" s="147">
        <v>72</v>
      </c>
      <c r="AI458" s="146" t="s">
        <v>11</v>
      </c>
    </row>
    <row r="459" spans="1:35">
      <c r="A459" s="146" t="s">
        <v>1010</v>
      </c>
      <c r="B459" s="146" t="s">
        <v>117</v>
      </c>
      <c r="C459" s="146" t="s">
        <v>118</v>
      </c>
      <c r="D459" s="146" t="s">
        <v>1014</v>
      </c>
      <c r="E459" s="146" t="s">
        <v>461</v>
      </c>
      <c r="F459" s="146" t="s">
        <v>11</v>
      </c>
      <c r="S459" s="147">
        <v>0.18</v>
      </c>
      <c r="T459" s="147">
        <v>406</v>
      </c>
      <c r="U459" s="147">
        <v>0.17</v>
      </c>
      <c r="V459" s="146" t="s">
        <v>11</v>
      </c>
      <c r="Y459" s="146" t="s">
        <v>391</v>
      </c>
      <c r="AA459" s="146" t="s">
        <v>391</v>
      </c>
      <c r="AC459" s="146" t="s">
        <v>391</v>
      </c>
      <c r="AD459" s="146" t="s">
        <v>391</v>
      </c>
      <c r="AF459" s="146" t="s">
        <v>391</v>
      </c>
      <c r="AG459" s="146" t="s">
        <v>391</v>
      </c>
      <c r="AH459" s="147">
        <v>86</v>
      </c>
      <c r="AI459" s="146" t="s">
        <v>10</v>
      </c>
    </row>
    <row r="460" spans="1:35">
      <c r="A460" s="146" t="s">
        <v>1010</v>
      </c>
      <c r="B460" s="146" t="s">
        <v>119</v>
      </c>
      <c r="C460" s="146" t="s">
        <v>120</v>
      </c>
      <c r="D460" s="146" t="s">
        <v>474</v>
      </c>
      <c r="E460" s="146" t="s">
        <v>494</v>
      </c>
      <c r="F460" s="146" t="s">
        <v>10</v>
      </c>
      <c r="S460" s="147">
        <v>0.1</v>
      </c>
      <c r="T460" s="147">
        <v>282</v>
      </c>
      <c r="U460" s="147">
        <v>0.09</v>
      </c>
      <c r="V460" s="146" t="s">
        <v>11</v>
      </c>
      <c r="Y460" s="146" t="s">
        <v>391</v>
      </c>
      <c r="AA460" s="146" t="s">
        <v>391</v>
      </c>
      <c r="AC460" s="146" t="s">
        <v>391</v>
      </c>
      <c r="AD460" s="146" t="s">
        <v>391</v>
      </c>
      <c r="AF460" s="146" t="s">
        <v>391</v>
      </c>
      <c r="AG460" s="146" t="s">
        <v>391</v>
      </c>
      <c r="AH460" s="147">
        <v>58</v>
      </c>
      <c r="AI460" s="146" t="s">
        <v>11</v>
      </c>
    </row>
    <row r="461" spans="1:35">
      <c r="A461" s="146" t="s">
        <v>1010</v>
      </c>
      <c r="B461" s="146" t="s">
        <v>121</v>
      </c>
      <c r="C461" s="146" t="s">
        <v>122</v>
      </c>
      <c r="D461" s="146" t="s">
        <v>573</v>
      </c>
      <c r="E461" s="146" t="s">
        <v>464</v>
      </c>
      <c r="F461" s="146" t="s">
        <v>10</v>
      </c>
      <c r="S461" s="147">
        <v>0.09</v>
      </c>
      <c r="T461" s="147">
        <v>108</v>
      </c>
      <c r="U461" s="147">
        <v>0.22</v>
      </c>
      <c r="V461" s="146" t="s">
        <v>10</v>
      </c>
      <c r="Y461" s="146" t="s">
        <v>391</v>
      </c>
      <c r="AA461" s="146" t="s">
        <v>391</v>
      </c>
      <c r="AC461" s="146" t="s">
        <v>391</v>
      </c>
      <c r="AD461" s="146" t="s">
        <v>391</v>
      </c>
      <c r="AF461" s="146" t="s">
        <v>391</v>
      </c>
      <c r="AG461" s="146" t="s">
        <v>391</v>
      </c>
      <c r="AH461" s="147">
        <v>76</v>
      </c>
      <c r="AI461" s="146" t="s">
        <v>10</v>
      </c>
    </row>
    <row r="462" spans="1:35">
      <c r="A462" s="146" t="s">
        <v>1010</v>
      </c>
      <c r="B462" s="146" t="s">
        <v>123</v>
      </c>
      <c r="C462" s="146" t="s">
        <v>124</v>
      </c>
      <c r="D462" s="146" t="s">
        <v>1015</v>
      </c>
      <c r="E462" s="146" t="s">
        <v>503</v>
      </c>
      <c r="F462" s="146" t="s">
        <v>11</v>
      </c>
      <c r="S462" s="147">
        <v>0.2</v>
      </c>
      <c r="T462" s="147">
        <v>14661</v>
      </c>
      <c r="U462" s="147">
        <v>0.22</v>
      </c>
      <c r="V462" s="146" t="s">
        <v>10</v>
      </c>
      <c r="Y462" s="146" t="s">
        <v>391</v>
      </c>
      <c r="AA462" s="146" t="s">
        <v>391</v>
      </c>
      <c r="AC462" s="146" t="s">
        <v>391</v>
      </c>
      <c r="AD462" s="146" t="s">
        <v>391</v>
      </c>
      <c r="AF462" s="146" t="s">
        <v>391</v>
      </c>
      <c r="AG462" s="146" t="s">
        <v>391</v>
      </c>
      <c r="AH462" s="147">
        <v>58</v>
      </c>
      <c r="AI462" s="146" t="s">
        <v>11</v>
      </c>
    </row>
    <row r="463" spans="1:35">
      <c r="A463" s="146" t="s">
        <v>1010</v>
      </c>
      <c r="B463" s="146" t="s">
        <v>125</v>
      </c>
      <c r="C463" s="146" t="s">
        <v>126</v>
      </c>
      <c r="D463" s="146" t="s">
        <v>545</v>
      </c>
      <c r="E463" s="146" t="s">
        <v>464</v>
      </c>
      <c r="F463" s="146" t="s">
        <v>10</v>
      </c>
      <c r="S463" s="147">
        <v>0.15</v>
      </c>
      <c r="T463" s="147">
        <v>183</v>
      </c>
      <c r="U463" s="147">
        <v>0.26</v>
      </c>
      <c r="V463" s="146" t="s">
        <v>10</v>
      </c>
      <c r="Y463" s="146" t="s">
        <v>391</v>
      </c>
      <c r="AA463" s="146" t="s">
        <v>391</v>
      </c>
      <c r="AC463" s="146" t="s">
        <v>391</v>
      </c>
      <c r="AD463" s="146" t="s">
        <v>391</v>
      </c>
      <c r="AF463" s="146" t="s">
        <v>391</v>
      </c>
      <c r="AG463" s="146" t="s">
        <v>391</v>
      </c>
      <c r="AH463" s="147">
        <v>77</v>
      </c>
      <c r="AI463" s="146" t="s">
        <v>10</v>
      </c>
    </row>
    <row r="464" spans="1:35">
      <c r="A464" s="146" t="s">
        <v>1010</v>
      </c>
      <c r="B464" s="146" t="s">
        <v>127</v>
      </c>
      <c r="C464" s="146" t="s">
        <v>128</v>
      </c>
      <c r="D464" s="146" t="s">
        <v>1016</v>
      </c>
      <c r="E464" s="146" t="s">
        <v>491</v>
      </c>
      <c r="F464" s="146" t="s">
        <v>11</v>
      </c>
      <c r="S464" s="147">
        <v>0.19</v>
      </c>
      <c r="T464" s="147">
        <v>3307</v>
      </c>
      <c r="U464" s="147">
        <v>0.14000000000000001</v>
      </c>
      <c r="V464" s="146" t="s">
        <v>11</v>
      </c>
      <c r="Y464" s="146" t="s">
        <v>391</v>
      </c>
      <c r="AA464" s="146" t="s">
        <v>391</v>
      </c>
      <c r="AC464" s="146" t="s">
        <v>391</v>
      </c>
      <c r="AD464" s="146" t="s">
        <v>391</v>
      </c>
      <c r="AF464" s="146" t="s">
        <v>391</v>
      </c>
      <c r="AG464" s="146" t="s">
        <v>391</v>
      </c>
      <c r="AH464" s="147">
        <v>59</v>
      </c>
      <c r="AI464" s="146" t="s">
        <v>11</v>
      </c>
    </row>
    <row r="465" spans="1:35">
      <c r="A465" s="146" t="s">
        <v>1010</v>
      </c>
      <c r="B465" s="146" t="s">
        <v>129</v>
      </c>
      <c r="C465" s="146" t="s">
        <v>130</v>
      </c>
      <c r="D465" s="146" t="s">
        <v>632</v>
      </c>
      <c r="E465" s="146" t="s">
        <v>556</v>
      </c>
      <c r="F465" s="146" t="s">
        <v>10</v>
      </c>
      <c r="S465" s="147">
        <v>0.08</v>
      </c>
      <c r="T465" s="147">
        <v>627</v>
      </c>
      <c r="U465" s="147">
        <v>0.26</v>
      </c>
      <c r="V465" s="146" t="s">
        <v>10</v>
      </c>
      <c r="Y465" s="146" t="s">
        <v>391</v>
      </c>
      <c r="AA465" s="146" t="s">
        <v>391</v>
      </c>
      <c r="AC465" s="146" t="s">
        <v>391</v>
      </c>
      <c r="AD465" s="146" t="s">
        <v>391</v>
      </c>
      <c r="AF465" s="146" t="s">
        <v>391</v>
      </c>
      <c r="AG465" s="146" t="s">
        <v>391</v>
      </c>
      <c r="AH465" s="147">
        <v>86</v>
      </c>
      <c r="AI465" s="146" t="s">
        <v>10</v>
      </c>
    </row>
    <row r="466" spans="1:35">
      <c r="A466" s="146" t="s">
        <v>1010</v>
      </c>
      <c r="B466" s="146" t="s">
        <v>131</v>
      </c>
      <c r="C466" s="146" t="s">
        <v>132</v>
      </c>
      <c r="D466" s="146" t="s">
        <v>664</v>
      </c>
      <c r="E466" s="146" t="s">
        <v>642</v>
      </c>
      <c r="F466" s="146" t="s">
        <v>10</v>
      </c>
      <c r="S466" s="147">
        <v>0.08</v>
      </c>
      <c r="T466" s="147">
        <v>355</v>
      </c>
      <c r="U466" s="147">
        <v>0.05</v>
      </c>
      <c r="V466" s="146" t="s">
        <v>11</v>
      </c>
      <c r="Y466" s="146" t="s">
        <v>391</v>
      </c>
      <c r="AA466" s="146" t="s">
        <v>391</v>
      </c>
      <c r="AC466" s="146" t="s">
        <v>391</v>
      </c>
      <c r="AD466" s="146" t="s">
        <v>391</v>
      </c>
      <c r="AF466" s="146" t="s">
        <v>391</v>
      </c>
      <c r="AG466" s="146" t="s">
        <v>391</v>
      </c>
      <c r="AH466" s="147">
        <v>71</v>
      </c>
      <c r="AI466" s="146" t="s">
        <v>11</v>
      </c>
    </row>
    <row r="467" spans="1:35">
      <c r="A467" s="146" t="s">
        <v>1010</v>
      </c>
      <c r="B467" s="146" t="s">
        <v>133</v>
      </c>
      <c r="C467" s="146" t="s">
        <v>134</v>
      </c>
      <c r="D467" s="146" t="s">
        <v>589</v>
      </c>
      <c r="E467" s="146" t="s">
        <v>483</v>
      </c>
      <c r="F467" s="146" t="s">
        <v>10</v>
      </c>
      <c r="S467" s="147">
        <v>0.17</v>
      </c>
      <c r="T467" s="147">
        <v>120</v>
      </c>
      <c r="U467" s="147">
        <v>0.28000000000000003</v>
      </c>
      <c r="V467" s="146" t="s">
        <v>10</v>
      </c>
      <c r="Y467" s="146" t="s">
        <v>391</v>
      </c>
      <c r="AA467" s="146" t="s">
        <v>391</v>
      </c>
      <c r="AC467" s="146" t="s">
        <v>391</v>
      </c>
      <c r="AD467" s="146" t="s">
        <v>391</v>
      </c>
      <c r="AF467" s="146" t="s">
        <v>391</v>
      </c>
      <c r="AG467" s="146" t="s">
        <v>391</v>
      </c>
      <c r="AH467" s="147">
        <v>89</v>
      </c>
      <c r="AI467" s="146" t="s">
        <v>10</v>
      </c>
    </row>
    <row r="468" spans="1:35">
      <c r="A468" s="146" t="s">
        <v>1010</v>
      </c>
      <c r="B468" s="146" t="s">
        <v>135</v>
      </c>
      <c r="C468" s="146" t="s">
        <v>136</v>
      </c>
      <c r="D468" s="146" t="s">
        <v>1017</v>
      </c>
      <c r="E468" s="146" t="s">
        <v>532</v>
      </c>
      <c r="F468" s="146" t="s">
        <v>11</v>
      </c>
      <c r="S468" s="147">
        <v>0.15</v>
      </c>
      <c r="T468" s="147">
        <v>932</v>
      </c>
      <c r="U468" s="147">
        <v>7.0000000000000007E-2</v>
      </c>
      <c r="V468" s="146" t="s">
        <v>11</v>
      </c>
      <c r="Y468" s="146" t="s">
        <v>391</v>
      </c>
      <c r="AA468" s="146" t="s">
        <v>391</v>
      </c>
      <c r="AC468" s="146" t="s">
        <v>391</v>
      </c>
      <c r="AD468" s="146" t="s">
        <v>391</v>
      </c>
      <c r="AF468" s="146" t="s">
        <v>391</v>
      </c>
      <c r="AG468" s="146" t="s">
        <v>391</v>
      </c>
      <c r="AH468" s="147">
        <v>41</v>
      </c>
      <c r="AI468" s="146" t="s">
        <v>11</v>
      </c>
    </row>
    <row r="469" spans="1:35">
      <c r="A469" s="146" t="s">
        <v>1010</v>
      </c>
      <c r="B469" s="146" t="s">
        <v>137</v>
      </c>
      <c r="C469" s="146" t="s">
        <v>138</v>
      </c>
      <c r="D469" s="146" t="s">
        <v>739</v>
      </c>
      <c r="E469" s="146" t="s">
        <v>500</v>
      </c>
      <c r="F469" s="146" t="s">
        <v>11</v>
      </c>
      <c r="S469" s="147">
        <v>0.17</v>
      </c>
      <c r="T469" s="147">
        <v>311</v>
      </c>
      <c r="U469" s="147">
        <v>0.22</v>
      </c>
      <c r="V469" s="146" t="s">
        <v>10</v>
      </c>
      <c r="Y469" s="146" t="s">
        <v>391</v>
      </c>
      <c r="AA469" s="146" t="s">
        <v>391</v>
      </c>
      <c r="AC469" s="146" t="s">
        <v>391</v>
      </c>
      <c r="AD469" s="146" t="s">
        <v>391</v>
      </c>
      <c r="AF469" s="146" t="s">
        <v>391</v>
      </c>
      <c r="AG469" s="146" t="s">
        <v>391</v>
      </c>
      <c r="AH469" s="147">
        <v>65</v>
      </c>
      <c r="AI469" s="146" t="s">
        <v>11</v>
      </c>
    </row>
    <row r="470" spans="1:35">
      <c r="A470" s="146" t="s">
        <v>1010</v>
      </c>
      <c r="B470" s="146" t="s">
        <v>139</v>
      </c>
      <c r="C470" s="146" t="s">
        <v>140</v>
      </c>
      <c r="D470" s="146" t="s">
        <v>851</v>
      </c>
      <c r="E470" s="146" t="s">
        <v>510</v>
      </c>
      <c r="F470" s="146" t="s">
        <v>11</v>
      </c>
      <c r="S470" s="147">
        <v>0.16</v>
      </c>
      <c r="T470" s="147">
        <v>135</v>
      </c>
      <c r="U470" s="147">
        <v>0.15</v>
      </c>
      <c r="V470" s="146" t="s">
        <v>11</v>
      </c>
      <c r="Y470" s="146" t="s">
        <v>391</v>
      </c>
      <c r="AA470" s="146" t="s">
        <v>391</v>
      </c>
      <c r="AC470" s="146" t="s">
        <v>391</v>
      </c>
      <c r="AD470" s="146" t="s">
        <v>391</v>
      </c>
      <c r="AF470" s="146" t="s">
        <v>391</v>
      </c>
      <c r="AG470" s="146" t="s">
        <v>391</v>
      </c>
      <c r="AH470" s="147">
        <v>57</v>
      </c>
      <c r="AI470" s="146" t="s">
        <v>11</v>
      </c>
    </row>
    <row r="471" spans="1:35">
      <c r="A471" s="146" t="s">
        <v>1010</v>
      </c>
      <c r="B471" s="146" t="s">
        <v>141</v>
      </c>
      <c r="C471" s="146" t="s">
        <v>142</v>
      </c>
      <c r="D471" s="146" t="s">
        <v>701</v>
      </c>
      <c r="E471" s="146" t="s">
        <v>503</v>
      </c>
      <c r="F471" s="146" t="s">
        <v>11</v>
      </c>
      <c r="S471" s="147">
        <v>0.2</v>
      </c>
      <c r="T471" s="147">
        <v>118</v>
      </c>
      <c r="U471" s="147">
        <v>0.28999999999999998</v>
      </c>
      <c r="V471" s="146" t="s">
        <v>10</v>
      </c>
      <c r="Y471" s="146" t="s">
        <v>391</v>
      </c>
      <c r="AA471" s="146" t="s">
        <v>391</v>
      </c>
      <c r="AC471" s="146" t="s">
        <v>391</v>
      </c>
      <c r="AD471" s="146" t="s">
        <v>391</v>
      </c>
      <c r="AF471" s="146" t="s">
        <v>391</v>
      </c>
      <c r="AG471" s="146" t="s">
        <v>391</v>
      </c>
      <c r="AH471" s="147">
        <v>61</v>
      </c>
      <c r="AI471" s="146" t="s">
        <v>11</v>
      </c>
    </row>
    <row r="472" spans="1:35">
      <c r="A472" s="146" t="s">
        <v>1010</v>
      </c>
      <c r="B472" s="146" t="s">
        <v>143</v>
      </c>
      <c r="C472" s="146" t="s">
        <v>144</v>
      </c>
      <c r="D472" s="146" t="s">
        <v>1018</v>
      </c>
      <c r="E472" s="146" t="s">
        <v>483</v>
      </c>
      <c r="F472" s="146" t="s">
        <v>10</v>
      </c>
      <c r="S472" s="147">
        <v>0.12</v>
      </c>
      <c r="T472" s="147">
        <v>819</v>
      </c>
      <c r="U472" s="147">
        <v>0.06</v>
      </c>
      <c r="V472" s="146" t="s">
        <v>11</v>
      </c>
      <c r="Y472" s="146" t="s">
        <v>391</v>
      </c>
      <c r="AA472" s="146" t="s">
        <v>391</v>
      </c>
      <c r="AC472" s="146" t="s">
        <v>391</v>
      </c>
      <c r="AD472" s="146" t="s">
        <v>391</v>
      </c>
      <c r="AF472" s="146" t="s">
        <v>391</v>
      </c>
      <c r="AG472" s="146" t="s">
        <v>391</v>
      </c>
      <c r="AH472" s="147">
        <v>60</v>
      </c>
      <c r="AI472" s="146" t="s">
        <v>11</v>
      </c>
    </row>
    <row r="473" spans="1:35">
      <c r="A473" s="146" t="s">
        <v>1010</v>
      </c>
      <c r="B473" s="146" t="s">
        <v>145</v>
      </c>
      <c r="C473" s="146" t="s">
        <v>146</v>
      </c>
      <c r="D473" s="146" t="s">
        <v>1019</v>
      </c>
      <c r="E473" s="146" t="s">
        <v>512</v>
      </c>
      <c r="F473" s="146" t="s">
        <v>11</v>
      </c>
      <c r="S473" s="147">
        <v>0.17</v>
      </c>
      <c r="T473" s="147">
        <v>717</v>
      </c>
      <c r="U473" s="147">
        <v>0.13</v>
      </c>
      <c r="V473" s="146" t="s">
        <v>11</v>
      </c>
      <c r="Y473" s="146" t="s">
        <v>391</v>
      </c>
      <c r="AA473" s="146" t="s">
        <v>391</v>
      </c>
      <c r="AC473" s="146" t="s">
        <v>391</v>
      </c>
      <c r="AD473" s="146" t="s">
        <v>391</v>
      </c>
      <c r="AF473" s="146" t="s">
        <v>391</v>
      </c>
      <c r="AG473" s="146" t="s">
        <v>391</v>
      </c>
      <c r="AH473" s="147">
        <v>53</v>
      </c>
      <c r="AI473" s="146" t="s">
        <v>11</v>
      </c>
    </row>
    <row r="474" spans="1:35">
      <c r="A474" s="146" t="s">
        <v>1010</v>
      </c>
      <c r="B474" s="146" t="s">
        <v>147</v>
      </c>
      <c r="C474" s="146" t="s">
        <v>148</v>
      </c>
      <c r="D474" s="146" t="s">
        <v>1020</v>
      </c>
      <c r="E474" s="146" t="s">
        <v>457</v>
      </c>
      <c r="F474" s="146" t="s">
        <v>11</v>
      </c>
      <c r="S474" s="147">
        <v>0.18</v>
      </c>
      <c r="T474" s="147">
        <v>649</v>
      </c>
      <c r="U474" s="147">
        <v>0.12</v>
      </c>
      <c r="V474" s="146" t="s">
        <v>11</v>
      </c>
      <c r="Y474" s="146" t="s">
        <v>391</v>
      </c>
      <c r="AA474" s="146" t="s">
        <v>391</v>
      </c>
      <c r="AC474" s="146" t="s">
        <v>391</v>
      </c>
      <c r="AD474" s="146" t="s">
        <v>391</v>
      </c>
      <c r="AF474" s="146" t="s">
        <v>391</v>
      </c>
      <c r="AG474" s="146" t="s">
        <v>391</v>
      </c>
      <c r="AH474" s="147">
        <v>52</v>
      </c>
      <c r="AI474" s="146" t="s">
        <v>11</v>
      </c>
    </row>
    <row r="475" spans="1:35">
      <c r="A475" s="146" t="s">
        <v>1010</v>
      </c>
      <c r="B475" s="146" t="s">
        <v>149</v>
      </c>
      <c r="C475" s="146" t="s">
        <v>150</v>
      </c>
      <c r="D475" s="146" t="s">
        <v>1021</v>
      </c>
      <c r="E475" s="146" t="s">
        <v>449</v>
      </c>
      <c r="F475" s="146" t="s">
        <v>10</v>
      </c>
      <c r="S475" s="147">
        <v>0.16</v>
      </c>
      <c r="T475" s="147">
        <v>1088</v>
      </c>
      <c r="U475" s="147">
        <v>0.12</v>
      </c>
      <c r="V475" s="146" t="s">
        <v>11</v>
      </c>
      <c r="Y475" s="146" t="s">
        <v>391</v>
      </c>
      <c r="AA475" s="146" t="s">
        <v>391</v>
      </c>
      <c r="AC475" s="146" t="s">
        <v>391</v>
      </c>
      <c r="AD475" s="146" t="s">
        <v>391</v>
      </c>
      <c r="AF475" s="146" t="s">
        <v>391</v>
      </c>
      <c r="AG475" s="146" t="s">
        <v>391</v>
      </c>
      <c r="AH475" s="147">
        <v>58</v>
      </c>
      <c r="AI475" s="146" t="s">
        <v>11</v>
      </c>
    </row>
    <row r="476" spans="1:35">
      <c r="A476" s="146" t="s">
        <v>1010</v>
      </c>
      <c r="B476" s="146" t="s">
        <v>152</v>
      </c>
      <c r="C476" s="146" t="s">
        <v>153</v>
      </c>
      <c r="D476" s="146" t="s">
        <v>1022</v>
      </c>
      <c r="E476" s="146" t="s">
        <v>460</v>
      </c>
      <c r="F476" s="146" t="s">
        <v>11</v>
      </c>
      <c r="S476" s="147">
        <v>0.17</v>
      </c>
      <c r="T476" s="147">
        <v>489</v>
      </c>
      <c r="U476" s="147">
        <v>0.12</v>
      </c>
      <c r="V476" s="146" t="s">
        <v>11</v>
      </c>
      <c r="Y476" s="146" t="s">
        <v>391</v>
      </c>
      <c r="AA476" s="146" t="s">
        <v>391</v>
      </c>
      <c r="AC476" s="146" t="s">
        <v>391</v>
      </c>
      <c r="AD476" s="146" t="s">
        <v>391</v>
      </c>
      <c r="AF476" s="146" t="s">
        <v>391</v>
      </c>
      <c r="AG476" s="146" t="s">
        <v>391</v>
      </c>
      <c r="AH476" s="147">
        <v>63</v>
      </c>
      <c r="AI476" s="146" t="s">
        <v>11</v>
      </c>
    </row>
    <row r="477" spans="1:35">
      <c r="A477" s="146" t="s">
        <v>1010</v>
      </c>
      <c r="B477" s="146" t="s">
        <v>154</v>
      </c>
      <c r="C477" s="146" t="s">
        <v>155</v>
      </c>
      <c r="D477" s="146" t="s">
        <v>1023</v>
      </c>
      <c r="E477" s="146" t="s">
        <v>460</v>
      </c>
      <c r="F477" s="146" t="s">
        <v>11</v>
      </c>
      <c r="S477" s="147">
        <v>0.2</v>
      </c>
      <c r="T477" s="147">
        <v>1243</v>
      </c>
      <c r="U477" s="147">
        <v>0.12</v>
      </c>
      <c r="V477" s="146" t="s">
        <v>11</v>
      </c>
      <c r="Y477" s="146" t="s">
        <v>391</v>
      </c>
      <c r="AA477" s="146" t="s">
        <v>391</v>
      </c>
      <c r="AC477" s="146" t="s">
        <v>391</v>
      </c>
      <c r="AD477" s="146" t="s">
        <v>391</v>
      </c>
      <c r="AF477" s="146" t="s">
        <v>391</v>
      </c>
      <c r="AG477" s="146" t="s">
        <v>391</v>
      </c>
      <c r="AH477" s="147">
        <v>60</v>
      </c>
      <c r="AI477" s="146" t="s">
        <v>11</v>
      </c>
    </row>
    <row r="478" spans="1:35">
      <c r="A478" s="146" t="s">
        <v>1010</v>
      </c>
      <c r="B478" s="146" t="s">
        <v>156</v>
      </c>
      <c r="C478" s="146" t="s">
        <v>157</v>
      </c>
      <c r="D478" s="146" t="s">
        <v>688</v>
      </c>
      <c r="E478" s="146" t="s">
        <v>532</v>
      </c>
      <c r="F478" s="146" t="s">
        <v>11</v>
      </c>
      <c r="S478" s="147">
        <v>0.19</v>
      </c>
      <c r="T478" s="147">
        <v>152</v>
      </c>
      <c r="U478" s="147">
        <v>0.26</v>
      </c>
      <c r="V478" s="146" t="s">
        <v>10</v>
      </c>
      <c r="Y478" s="146" t="s">
        <v>391</v>
      </c>
      <c r="AA478" s="146" t="s">
        <v>391</v>
      </c>
      <c r="AC478" s="146" t="s">
        <v>391</v>
      </c>
      <c r="AD478" s="146" t="s">
        <v>391</v>
      </c>
      <c r="AF478" s="146" t="s">
        <v>391</v>
      </c>
      <c r="AG478" s="146" t="s">
        <v>391</v>
      </c>
      <c r="AH478" s="147">
        <v>63</v>
      </c>
      <c r="AI478" s="146" t="s">
        <v>11</v>
      </c>
    </row>
    <row r="479" spans="1:35">
      <c r="A479" s="146" t="s">
        <v>1010</v>
      </c>
      <c r="B479" s="146" t="s">
        <v>158</v>
      </c>
      <c r="C479" s="146" t="s">
        <v>159</v>
      </c>
      <c r="D479" s="146" t="s">
        <v>1024</v>
      </c>
      <c r="E479" s="146" t="s">
        <v>492</v>
      </c>
      <c r="F479" s="146" t="s">
        <v>10</v>
      </c>
      <c r="S479" s="147">
        <v>0.13</v>
      </c>
      <c r="T479" s="147">
        <v>3192</v>
      </c>
      <c r="U479" s="147">
        <v>0.06</v>
      </c>
      <c r="V479" s="146" t="s">
        <v>11</v>
      </c>
      <c r="Y479" s="146" t="s">
        <v>391</v>
      </c>
      <c r="AA479" s="146" t="s">
        <v>391</v>
      </c>
      <c r="AC479" s="146" t="s">
        <v>391</v>
      </c>
      <c r="AD479" s="146" t="s">
        <v>391</v>
      </c>
      <c r="AF479" s="146" t="s">
        <v>391</v>
      </c>
      <c r="AG479" s="146" t="s">
        <v>391</v>
      </c>
      <c r="AH479" s="147">
        <v>56</v>
      </c>
      <c r="AI479" s="146" t="s">
        <v>11</v>
      </c>
    </row>
    <row r="480" spans="1:35">
      <c r="A480" s="146" t="s">
        <v>1010</v>
      </c>
      <c r="B480" s="146" t="s">
        <v>160</v>
      </c>
      <c r="C480" s="146" t="s">
        <v>161</v>
      </c>
      <c r="D480" s="146" t="s">
        <v>869</v>
      </c>
      <c r="E480" s="146" t="s">
        <v>461</v>
      </c>
      <c r="F480" s="146" t="s">
        <v>11</v>
      </c>
      <c r="S480" s="147">
        <v>0.18</v>
      </c>
      <c r="T480" s="147">
        <v>366</v>
      </c>
      <c r="U480" s="147">
        <v>0.25</v>
      </c>
      <c r="V480" s="146" t="s">
        <v>10</v>
      </c>
      <c r="Y480" s="146" t="s">
        <v>391</v>
      </c>
      <c r="AA480" s="146" t="s">
        <v>391</v>
      </c>
      <c r="AC480" s="146" t="s">
        <v>391</v>
      </c>
      <c r="AD480" s="146" t="s">
        <v>391</v>
      </c>
      <c r="AF480" s="146" t="s">
        <v>391</v>
      </c>
      <c r="AG480" s="146" t="s">
        <v>391</v>
      </c>
      <c r="AH480" s="147">
        <v>56</v>
      </c>
      <c r="AI480" s="146" t="s">
        <v>11</v>
      </c>
    </row>
    <row r="481" spans="1:35">
      <c r="A481" s="146" t="s">
        <v>1010</v>
      </c>
      <c r="B481" s="146" t="s">
        <v>162</v>
      </c>
      <c r="C481" s="146" t="s">
        <v>163</v>
      </c>
      <c r="D481" s="146" t="s">
        <v>754</v>
      </c>
      <c r="E481" s="146" t="s">
        <v>665</v>
      </c>
      <c r="F481" s="146" t="s">
        <v>10</v>
      </c>
      <c r="S481" s="147">
        <v>0.12</v>
      </c>
      <c r="T481" s="147">
        <v>349</v>
      </c>
      <c r="U481" s="147">
        <v>0.45</v>
      </c>
      <c r="V481" s="146" t="s">
        <v>10</v>
      </c>
      <c r="Y481" s="146" t="s">
        <v>391</v>
      </c>
      <c r="AA481" s="146" t="s">
        <v>391</v>
      </c>
      <c r="AC481" s="146" t="s">
        <v>391</v>
      </c>
      <c r="AD481" s="146" t="s">
        <v>391</v>
      </c>
      <c r="AF481" s="146" t="s">
        <v>391</v>
      </c>
      <c r="AG481" s="146" t="s">
        <v>391</v>
      </c>
      <c r="AH481" s="147">
        <v>100</v>
      </c>
      <c r="AI481" s="146" t="s">
        <v>10</v>
      </c>
    </row>
    <row r="482" spans="1:35">
      <c r="A482" s="146" t="s">
        <v>1010</v>
      </c>
      <c r="B482" s="146" t="s">
        <v>164</v>
      </c>
      <c r="C482" s="146" t="s">
        <v>165</v>
      </c>
      <c r="D482" s="146" t="s">
        <v>1025</v>
      </c>
      <c r="E482" s="146" t="s">
        <v>502</v>
      </c>
      <c r="F482" s="146" t="s">
        <v>11</v>
      </c>
      <c r="S482" s="147">
        <v>0.22</v>
      </c>
      <c r="T482" s="147">
        <v>4191</v>
      </c>
      <c r="U482" s="147">
        <v>0.21</v>
      </c>
      <c r="V482" s="146" t="s">
        <v>11</v>
      </c>
      <c r="Y482" s="146" t="s">
        <v>391</v>
      </c>
      <c r="AA482" s="146" t="s">
        <v>391</v>
      </c>
      <c r="AC482" s="146" t="s">
        <v>391</v>
      </c>
      <c r="AD482" s="146" t="s">
        <v>391</v>
      </c>
      <c r="AF482" s="146" t="s">
        <v>391</v>
      </c>
      <c r="AG482" s="146" t="s">
        <v>391</v>
      </c>
      <c r="AH482" s="147">
        <v>52</v>
      </c>
      <c r="AI482" s="146" t="s">
        <v>11</v>
      </c>
    </row>
    <row r="483" spans="1:35">
      <c r="A483" s="146" t="s">
        <v>1010</v>
      </c>
      <c r="B483" s="146" t="s">
        <v>166</v>
      </c>
      <c r="C483" s="146" t="s">
        <v>167</v>
      </c>
      <c r="D483" s="146" t="s">
        <v>1026</v>
      </c>
      <c r="E483" s="146" t="s">
        <v>500</v>
      </c>
      <c r="F483" s="146" t="s">
        <v>11</v>
      </c>
      <c r="S483" s="147">
        <v>0.16</v>
      </c>
      <c r="T483" s="147">
        <v>2543</v>
      </c>
      <c r="U483" s="147">
        <v>0.14000000000000001</v>
      </c>
      <c r="V483" s="146" t="s">
        <v>11</v>
      </c>
      <c r="Y483" s="146" t="s">
        <v>391</v>
      </c>
      <c r="AA483" s="146" t="s">
        <v>391</v>
      </c>
      <c r="AC483" s="146" t="s">
        <v>391</v>
      </c>
      <c r="AD483" s="146" t="s">
        <v>391</v>
      </c>
      <c r="AF483" s="146" t="s">
        <v>391</v>
      </c>
      <c r="AG483" s="146" t="s">
        <v>391</v>
      </c>
      <c r="AH483" s="147">
        <v>43</v>
      </c>
      <c r="AI483" s="146" t="s">
        <v>11</v>
      </c>
    </row>
    <row r="484" spans="1:35">
      <c r="A484" s="146" t="s">
        <v>1010</v>
      </c>
      <c r="B484" s="146" t="s">
        <v>168</v>
      </c>
      <c r="C484" s="146" t="s">
        <v>169</v>
      </c>
      <c r="D484" s="146" t="s">
        <v>1027</v>
      </c>
      <c r="E484" s="146" t="s">
        <v>503</v>
      </c>
      <c r="F484" s="146" t="s">
        <v>11</v>
      </c>
      <c r="S484" s="147">
        <v>0.15</v>
      </c>
      <c r="T484" s="147">
        <v>1212</v>
      </c>
      <c r="U484" s="147">
        <v>0.16</v>
      </c>
      <c r="V484" s="146" t="s">
        <v>10</v>
      </c>
      <c r="Y484" s="146" t="s">
        <v>391</v>
      </c>
      <c r="AA484" s="146" t="s">
        <v>391</v>
      </c>
      <c r="AC484" s="146" t="s">
        <v>391</v>
      </c>
      <c r="AD484" s="146" t="s">
        <v>391</v>
      </c>
      <c r="AF484" s="146" t="s">
        <v>391</v>
      </c>
      <c r="AG484" s="146" t="s">
        <v>391</v>
      </c>
      <c r="AH484" s="147">
        <v>70</v>
      </c>
      <c r="AI484" s="146" t="s">
        <v>11</v>
      </c>
    </row>
    <row r="485" spans="1:35">
      <c r="A485" s="146" t="s">
        <v>1010</v>
      </c>
      <c r="B485" s="146" t="s">
        <v>170</v>
      </c>
      <c r="C485" s="146" t="s">
        <v>171</v>
      </c>
      <c r="D485" s="146" t="s">
        <v>768</v>
      </c>
      <c r="E485" s="146" t="s">
        <v>536</v>
      </c>
      <c r="F485" s="146" t="s">
        <v>11</v>
      </c>
      <c r="S485" s="147">
        <v>0.13</v>
      </c>
      <c r="T485" s="147">
        <v>618</v>
      </c>
      <c r="U485" s="147">
        <v>0.11</v>
      </c>
      <c r="V485" s="146" t="s">
        <v>11</v>
      </c>
      <c r="Y485" s="146" t="s">
        <v>391</v>
      </c>
      <c r="AA485" s="146" t="s">
        <v>391</v>
      </c>
      <c r="AC485" s="146" t="s">
        <v>391</v>
      </c>
      <c r="AD485" s="146" t="s">
        <v>391</v>
      </c>
      <c r="AF485" s="146" t="s">
        <v>391</v>
      </c>
      <c r="AG485" s="146" t="s">
        <v>391</v>
      </c>
      <c r="AH485" s="147">
        <v>45</v>
      </c>
      <c r="AI485" s="146" t="s">
        <v>11</v>
      </c>
    </row>
    <row r="486" spans="1:35">
      <c r="A486" s="146" t="s">
        <v>1010</v>
      </c>
      <c r="B486" s="146" t="s">
        <v>172</v>
      </c>
      <c r="C486" s="146" t="s">
        <v>173</v>
      </c>
      <c r="D486" s="146" t="s">
        <v>529</v>
      </c>
      <c r="E486" s="146" t="s">
        <v>520</v>
      </c>
      <c r="F486" s="146" t="s">
        <v>10</v>
      </c>
      <c r="S486" s="147">
        <v>0.14000000000000001</v>
      </c>
      <c r="T486" s="147">
        <v>342</v>
      </c>
      <c r="U486" s="147">
        <v>0.2</v>
      </c>
      <c r="V486" s="146" t="s">
        <v>10</v>
      </c>
      <c r="Y486" s="146" t="s">
        <v>391</v>
      </c>
      <c r="AA486" s="146" t="s">
        <v>391</v>
      </c>
      <c r="AC486" s="146" t="s">
        <v>391</v>
      </c>
      <c r="AD486" s="146" t="s">
        <v>391</v>
      </c>
      <c r="AF486" s="146" t="s">
        <v>391</v>
      </c>
      <c r="AG486" s="146" t="s">
        <v>391</v>
      </c>
      <c r="AH486" s="147">
        <v>64</v>
      </c>
      <c r="AI486" s="146" t="s">
        <v>11</v>
      </c>
    </row>
    <row r="487" spans="1:35">
      <c r="A487" s="146" t="s">
        <v>1010</v>
      </c>
      <c r="B487" s="146" t="s">
        <v>174</v>
      </c>
      <c r="C487" s="146" t="s">
        <v>175</v>
      </c>
      <c r="D487" s="146" t="s">
        <v>878</v>
      </c>
      <c r="E487" s="146" t="s">
        <v>503</v>
      </c>
      <c r="F487" s="146" t="s">
        <v>11</v>
      </c>
      <c r="S487" s="147">
        <v>0.13</v>
      </c>
      <c r="T487" s="147">
        <v>458</v>
      </c>
      <c r="U487" s="147">
        <v>0.09</v>
      </c>
      <c r="V487" s="146" t="s">
        <v>11</v>
      </c>
      <c r="Y487" s="146" t="s">
        <v>391</v>
      </c>
      <c r="AA487" s="146" t="s">
        <v>391</v>
      </c>
      <c r="AC487" s="146" t="s">
        <v>391</v>
      </c>
      <c r="AD487" s="146" t="s">
        <v>391</v>
      </c>
      <c r="AF487" s="146" t="s">
        <v>391</v>
      </c>
      <c r="AG487" s="146" t="s">
        <v>391</v>
      </c>
      <c r="AH487" s="147">
        <v>52</v>
      </c>
      <c r="AI487" s="146" t="s">
        <v>11</v>
      </c>
    </row>
    <row r="488" spans="1:35">
      <c r="A488" s="146" t="s">
        <v>1010</v>
      </c>
      <c r="B488" s="146" t="s">
        <v>176</v>
      </c>
      <c r="C488" s="146" t="s">
        <v>177</v>
      </c>
      <c r="D488" s="146" t="s">
        <v>720</v>
      </c>
      <c r="E488" s="146" t="s">
        <v>477</v>
      </c>
      <c r="F488" s="146" t="s">
        <v>10</v>
      </c>
      <c r="S488" s="147">
        <v>0.13</v>
      </c>
      <c r="T488" s="147">
        <v>301</v>
      </c>
      <c r="U488" s="147">
        <v>0.14000000000000001</v>
      </c>
      <c r="V488" s="146" t="s">
        <v>10</v>
      </c>
      <c r="Y488" s="146" t="s">
        <v>391</v>
      </c>
      <c r="AA488" s="146" t="s">
        <v>391</v>
      </c>
      <c r="AC488" s="146" t="s">
        <v>391</v>
      </c>
      <c r="AD488" s="146" t="s">
        <v>391</v>
      </c>
      <c r="AF488" s="146" t="s">
        <v>391</v>
      </c>
      <c r="AG488" s="146" t="s">
        <v>391</v>
      </c>
      <c r="AH488" s="147">
        <v>76</v>
      </c>
      <c r="AI488" s="146" t="s">
        <v>10</v>
      </c>
    </row>
    <row r="489" spans="1:35">
      <c r="A489" s="146" t="s">
        <v>1010</v>
      </c>
      <c r="B489" s="146" t="s">
        <v>180</v>
      </c>
      <c r="C489" s="146" t="s">
        <v>181</v>
      </c>
      <c r="D489" s="146" t="s">
        <v>1028</v>
      </c>
      <c r="E489" s="146" t="s">
        <v>482</v>
      </c>
      <c r="F489" s="146" t="s">
        <v>10</v>
      </c>
      <c r="S489" s="147">
        <v>0.11</v>
      </c>
      <c r="T489" s="147">
        <v>568</v>
      </c>
      <c r="U489" s="147">
        <v>0.03</v>
      </c>
      <c r="V489" s="146" t="s">
        <v>11</v>
      </c>
      <c r="Y489" s="146" t="s">
        <v>391</v>
      </c>
      <c r="AA489" s="146" t="s">
        <v>391</v>
      </c>
      <c r="AC489" s="146" t="s">
        <v>391</v>
      </c>
      <c r="AD489" s="146" t="s">
        <v>391</v>
      </c>
      <c r="AF489" s="146" t="s">
        <v>391</v>
      </c>
      <c r="AG489" s="146" t="s">
        <v>391</v>
      </c>
      <c r="AH489" s="147">
        <v>37</v>
      </c>
      <c r="AI489" s="146" t="s">
        <v>11</v>
      </c>
    </row>
    <row r="490" spans="1:35">
      <c r="A490" s="146" t="s">
        <v>1010</v>
      </c>
      <c r="B490" s="146" t="s">
        <v>182</v>
      </c>
      <c r="C490" s="146" t="s">
        <v>183</v>
      </c>
      <c r="D490" s="146" t="s">
        <v>1029</v>
      </c>
      <c r="E490" s="146" t="s">
        <v>469</v>
      </c>
      <c r="F490" s="146" t="s">
        <v>10</v>
      </c>
      <c r="S490" s="147">
        <v>0.14000000000000001</v>
      </c>
      <c r="T490" s="147">
        <v>783</v>
      </c>
      <c r="U490" s="147">
        <v>0.33</v>
      </c>
      <c r="V490" s="146" t="s">
        <v>10</v>
      </c>
      <c r="Y490" s="146" t="s">
        <v>391</v>
      </c>
      <c r="AA490" s="146" t="s">
        <v>391</v>
      </c>
      <c r="AC490" s="146" t="s">
        <v>391</v>
      </c>
      <c r="AD490" s="146" t="s">
        <v>391</v>
      </c>
      <c r="AF490" s="146" t="s">
        <v>391</v>
      </c>
      <c r="AG490" s="146" t="s">
        <v>391</v>
      </c>
      <c r="AH490" s="147">
        <v>85</v>
      </c>
      <c r="AI490" s="146" t="s">
        <v>10</v>
      </c>
    </row>
    <row r="491" spans="1:35">
      <c r="A491" s="146" t="s">
        <v>1010</v>
      </c>
      <c r="B491" s="146" t="s">
        <v>184</v>
      </c>
      <c r="C491" s="146" t="s">
        <v>185</v>
      </c>
      <c r="D491" s="146" t="s">
        <v>664</v>
      </c>
      <c r="E491" s="146" t="s">
        <v>494</v>
      </c>
      <c r="F491" s="146" t="s">
        <v>10</v>
      </c>
      <c r="S491" s="147">
        <v>0.14000000000000001</v>
      </c>
      <c r="T491" s="147">
        <v>236</v>
      </c>
      <c r="U491" s="147">
        <v>0.23</v>
      </c>
      <c r="V491" s="146" t="s">
        <v>10</v>
      </c>
      <c r="Y491" s="146" t="s">
        <v>391</v>
      </c>
      <c r="AA491" s="146" t="s">
        <v>391</v>
      </c>
      <c r="AC491" s="146" t="s">
        <v>391</v>
      </c>
      <c r="AD491" s="146" t="s">
        <v>391</v>
      </c>
      <c r="AF491" s="146" t="s">
        <v>391</v>
      </c>
      <c r="AG491" s="146" t="s">
        <v>391</v>
      </c>
      <c r="AH491" s="147">
        <v>89</v>
      </c>
      <c r="AI491" s="146" t="s">
        <v>11</v>
      </c>
    </row>
    <row r="492" spans="1:35">
      <c r="A492" s="146" t="s">
        <v>1010</v>
      </c>
      <c r="B492" s="146" t="s">
        <v>186</v>
      </c>
      <c r="C492" s="146" t="s">
        <v>187</v>
      </c>
      <c r="D492" s="146" t="s">
        <v>916</v>
      </c>
      <c r="E492" s="146" t="s">
        <v>500</v>
      </c>
      <c r="F492" s="146" t="s">
        <v>11</v>
      </c>
      <c r="S492" s="147">
        <v>0.16</v>
      </c>
      <c r="T492" s="147">
        <v>339</v>
      </c>
      <c r="U492" s="147">
        <v>0.17</v>
      </c>
      <c r="V492" s="146" t="s">
        <v>10</v>
      </c>
      <c r="Y492" s="146" t="s">
        <v>391</v>
      </c>
      <c r="AA492" s="146" t="s">
        <v>391</v>
      </c>
      <c r="AC492" s="146" t="s">
        <v>391</v>
      </c>
      <c r="AD492" s="146" t="s">
        <v>391</v>
      </c>
      <c r="AF492" s="146" t="s">
        <v>391</v>
      </c>
      <c r="AG492" s="146" t="s">
        <v>391</v>
      </c>
      <c r="AH492" s="147">
        <v>52</v>
      </c>
      <c r="AI492" s="146" t="s">
        <v>11</v>
      </c>
    </row>
    <row r="493" spans="1:35">
      <c r="A493" s="146" t="s">
        <v>1010</v>
      </c>
      <c r="B493" s="146" t="s">
        <v>188</v>
      </c>
      <c r="C493" s="146" t="s">
        <v>189</v>
      </c>
      <c r="D493" s="146" t="s">
        <v>620</v>
      </c>
      <c r="E493" s="146" t="s">
        <v>449</v>
      </c>
      <c r="F493" s="146" t="s">
        <v>10</v>
      </c>
      <c r="S493" s="147">
        <v>0.18</v>
      </c>
      <c r="T493" s="147">
        <v>191</v>
      </c>
      <c r="U493" s="147">
        <v>0.28000000000000003</v>
      </c>
      <c r="V493" s="146" t="s">
        <v>10</v>
      </c>
      <c r="Y493" s="146" t="s">
        <v>391</v>
      </c>
      <c r="AA493" s="146" t="s">
        <v>391</v>
      </c>
      <c r="AC493" s="146" t="s">
        <v>391</v>
      </c>
      <c r="AD493" s="146" t="s">
        <v>391</v>
      </c>
      <c r="AF493" s="146" t="s">
        <v>391</v>
      </c>
      <c r="AG493" s="146" t="s">
        <v>391</v>
      </c>
      <c r="AH493" s="147">
        <v>72</v>
      </c>
      <c r="AI493" s="146" t="s">
        <v>11</v>
      </c>
    </row>
    <row r="494" spans="1:35">
      <c r="A494" s="146" t="s">
        <v>1010</v>
      </c>
      <c r="B494" s="146" t="s">
        <v>190</v>
      </c>
      <c r="C494" s="146" t="s">
        <v>191</v>
      </c>
      <c r="D494" s="146" t="s">
        <v>1030</v>
      </c>
      <c r="E494" s="146" t="s">
        <v>623</v>
      </c>
      <c r="F494" s="146" t="s">
        <v>10</v>
      </c>
      <c r="S494" s="147">
        <v>0.14000000000000001</v>
      </c>
      <c r="T494" s="147">
        <v>1276</v>
      </c>
      <c r="U494" s="147">
        <v>0.2</v>
      </c>
      <c r="V494" s="146" t="s">
        <v>10</v>
      </c>
      <c r="Y494" s="146" t="s">
        <v>391</v>
      </c>
      <c r="AA494" s="146" t="s">
        <v>391</v>
      </c>
      <c r="AC494" s="146" t="s">
        <v>391</v>
      </c>
      <c r="AD494" s="146" t="s">
        <v>391</v>
      </c>
      <c r="AF494" s="146" t="s">
        <v>391</v>
      </c>
      <c r="AG494" s="146" t="s">
        <v>391</v>
      </c>
      <c r="AH494" s="147">
        <v>63</v>
      </c>
      <c r="AI494" s="146" t="s">
        <v>11</v>
      </c>
    </row>
    <row r="495" spans="1:35">
      <c r="A495" s="146" t="s">
        <v>1010</v>
      </c>
      <c r="B495" s="146" t="s">
        <v>192</v>
      </c>
      <c r="C495" s="146" t="s">
        <v>193</v>
      </c>
      <c r="D495" s="146" t="s">
        <v>916</v>
      </c>
      <c r="E495" s="146" t="s">
        <v>483</v>
      </c>
      <c r="F495" s="146" t="s">
        <v>10</v>
      </c>
      <c r="S495" s="147">
        <v>0.14000000000000001</v>
      </c>
      <c r="T495" s="147">
        <v>327</v>
      </c>
      <c r="U495" s="147">
        <v>0.24</v>
      </c>
      <c r="V495" s="146" t="s">
        <v>10</v>
      </c>
      <c r="Y495" s="146" t="s">
        <v>391</v>
      </c>
      <c r="AA495" s="146" t="s">
        <v>391</v>
      </c>
      <c r="AC495" s="146" t="s">
        <v>391</v>
      </c>
      <c r="AD495" s="146" t="s">
        <v>391</v>
      </c>
      <c r="AF495" s="146" t="s">
        <v>391</v>
      </c>
      <c r="AG495" s="146" t="s">
        <v>391</v>
      </c>
      <c r="AH495" s="147">
        <v>65</v>
      </c>
      <c r="AI495" s="146" t="s">
        <v>11</v>
      </c>
    </row>
    <row r="496" spans="1:35">
      <c r="A496" s="146" t="s">
        <v>1010</v>
      </c>
      <c r="B496" s="146" t="s">
        <v>194</v>
      </c>
      <c r="C496" s="146" t="s">
        <v>195</v>
      </c>
      <c r="D496" s="146" t="s">
        <v>936</v>
      </c>
      <c r="E496" s="146" t="s">
        <v>483</v>
      </c>
      <c r="F496" s="146" t="s">
        <v>10</v>
      </c>
      <c r="S496" s="147">
        <v>0.13</v>
      </c>
      <c r="T496" s="147">
        <v>783</v>
      </c>
      <c r="U496" s="147">
        <v>0.12</v>
      </c>
      <c r="V496" s="146" t="s">
        <v>11</v>
      </c>
      <c r="Y496" s="146" t="s">
        <v>391</v>
      </c>
      <c r="AA496" s="146" t="s">
        <v>391</v>
      </c>
      <c r="AC496" s="146" t="s">
        <v>391</v>
      </c>
      <c r="AD496" s="146" t="s">
        <v>391</v>
      </c>
      <c r="AF496" s="146" t="s">
        <v>391</v>
      </c>
      <c r="AG496" s="146" t="s">
        <v>391</v>
      </c>
      <c r="AH496" s="147">
        <v>58</v>
      </c>
      <c r="AI496" s="146" t="s">
        <v>11</v>
      </c>
    </row>
    <row r="497" spans="1:35">
      <c r="A497" s="146" t="s">
        <v>1010</v>
      </c>
      <c r="B497" s="146" t="s">
        <v>196</v>
      </c>
      <c r="C497" s="146" t="s">
        <v>197</v>
      </c>
      <c r="D497" s="146" t="s">
        <v>1031</v>
      </c>
      <c r="E497" s="146" t="s">
        <v>553</v>
      </c>
      <c r="F497" s="146" t="s">
        <v>11</v>
      </c>
      <c r="S497" s="147">
        <v>0.2</v>
      </c>
      <c r="T497" s="147">
        <v>578</v>
      </c>
      <c r="U497" s="147">
        <v>0.18</v>
      </c>
      <c r="V497" s="146" t="s">
        <v>11</v>
      </c>
      <c r="Y497" s="146" t="s">
        <v>391</v>
      </c>
      <c r="AA497" s="146" t="s">
        <v>391</v>
      </c>
      <c r="AC497" s="146" t="s">
        <v>391</v>
      </c>
      <c r="AD497" s="146" t="s">
        <v>391</v>
      </c>
      <c r="AF497" s="146" t="s">
        <v>391</v>
      </c>
      <c r="AG497" s="146" t="s">
        <v>391</v>
      </c>
      <c r="AH497" s="147">
        <v>53</v>
      </c>
      <c r="AI497" s="146" t="s">
        <v>11</v>
      </c>
    </row>
    <row r="498" spans="1:35">
      <c r="A498" s="146" t="s">
        <v>1010</v>
      </c>
      <c r="B498" s="146" t="s">
        <v>198</v>
      </c>
      <c r="C498" s="146" t="s">
        <v>199</v>
      </c>
      <c r="D498" s="146" t="s">
        <v>495</v>
      </c>
      <c r="E498" s="146" t="s">
        <v>551</v>
      </c>
      <c r="F498" s="146" t="s">
        <v>10</v>
      </c>
      <c r="S498" s="147">
        <v>0.13</v>
      </c>
      <c r="T498" s="147">
        <v>135</v>
      </c>
      <c r="U498" s="147">
        <v>0.31</v>
      </c>
      <c r="V498" s="146" t="s">
        <v>10</v>
      </c>
      <c r="Y498" s="146" t="s">
        <v>391</v>
      </c>
      <c r="AA498" s="146" t="s">
        <v>391</v>
      </c>
      <c r="AC498" s="146" t="s">
        <v>391</v>
      </c>
      <c r="AD498" s="146" t="s">
        <v>391</v>
      </c>
      <c r="AF498" s="146" t="s">
        <v>391</v>
      </c>
      <c r="AG498" s="146" t="s">
        <v>391</v>
      </c>
      <c r="AH498" s="147">
        <v>85</v>
      </c>
      <c r="AI498" s="146" t="s">
        <v>10</v>
      </c>
    </row>
    <row r="499" spans="1:35">
      <c r="A499" s="146" t="s">
        <v>1010</v>
      </c>
      <c r="B499" s="146" t="s">
        <v>200</v>
      </c>
      <c r="C499" s="146" t="s">
        <v>201</v>
      </c>
      <c r="D499" s="146" t="s">
        <v>1032</v>
      </c>
      <c r="E499" s="146" t="s">
        <v>503</v>
      </c>
      <c r="F499" s="146" t="s">
        <v>11</v>
      </c>
      <c r="S499" s="147">
        <v>0.13</v>
      </c>
      <c r="T499" s="147">
        <v>767</v>
      </c>
      <c r="U499" s="147">
        <v>7.0000000000000007E-2</v>
      </c>
      <c r="V499" s="146" t="s">
        <v>11</v>
      </c>
      <c r="Y499" s="146" t="s">
        <v>391</v>
      </c>
      <c r="AA499" s="146" t="s">
        <v>391</v>
      </c>
      <c r="AC499" s="146" t="s">
        <v>391</v>
      </c>
      <c r="AD499" s="146" t="s">
        <v>391</v>
      </c>
      <c r="AF499" s="146" t="s">
        <v>391</v>
      </c>
      <c r="AG499" s="146" t="s">
        <v>391</v>
      </c>
      <c r="AH499" s="147">
        <v>62</v>
      </c>
      <c r="AI499" s="146" t="s">
        <v>11</v>
      </c>
    </row>
    <row r="500" spans="1:35">
      <c r="A500" s="146" t="s">
        <v>1010</v>
      </c>
      <c r="B500" s="146" t="s">
        <v>202</v>
      </c>
      <c r="C500" s="146" t="s">
        <v>203</v>
      </c>
      <c r="D500" s="146" t="s">
        <v>1033</v>
      </c>
      <c r="E500" s="146" t="s">
        <v>602</v>
      </c>
      <c r="F500" s="146" t="s">
        <v>11</v>
      </c>
      <c r="S500" s="147">
        <v>0.19</v>
      </c>
      <c r="T500" s="147">
        <v>266</v>
      </c>
      <c r="U500" s="147">
        <v>7.0000000000000007E-2</v>
      </c>
      <c r="V500" s="146" t="s">
        <v>11</v>
      </c>
      <c r="Y500" s="146" t="s">
        <v>391</v>
      </c>
      <c r="AA500" s="146" t="s">
        <v>391</v>
      </c>
      <c r="AC500" s="146" t="s">
        <v>391</v>
      </c>
      <c r="AD500" s="146" t="s">
        <v>391</v>
      </c>
      <c r="AF500" s="146" t="s">
        <v>391</v>
      </c>
      <c r="AG500" s="146" t="s">
        <v>391</v>
      </c>
      <c r="AH500" s="147">
        <v>32</v>
      </c>
      <c r="AI500" s="146" t="s">
        <v>11</v>
      </c>
    </row>
    <row r="501" spans="1:35">
      <c r="A501" s="146" t="s">
        <v>1010</v>
      </c>
      <c r="B501" s="146" t="s">
        <v>204</v>
      </c>
      <c r="C501" s="146" t="s">
        <v>205</v>
      </c>
      <c r="D501" s="146" t="s">
        <v>1034</v>
      </c>
      <c r="E501" s="146" t="s">
        <v>461</v>
      </c>
      <c r="F501" s="146" t="s">
        <v>11</v>
      </c>
      <c r="S501" s="147">
        <v>0.2</v>
      </c>
      <c r="T501" s="147">
        <v>3958</v>
      </c>
      <c r="U501" s="147">
        <v>0.18</v>
      </c>
      <c r="V501" s="146" t="s">
        <v>11</v>
      </c>
      <c r="Y501" s="146" t="s">
        <v>391</v>
      </c>
      <c r="AA501" s="146" t="s">
        <v>391</v>
      </c>
      <c r="AC501" s="146" t="s">
        <v>391</v>
      </c>
      <c r="AD501" s="146" t="s">
        <v>391</v>
      </c>
      <c r="AF501" s="146" t="s">
        <v>391</v>
      </c>
      <c r="AG501" s="146" t="s">
        <v>391</v>
      </c>
      <c r="AH501" s="147">
        <v>47</v>
      </c>
      <c r="AI501" s="146" t="s">
        <v>11</v>
      </c>
    </row>
    <row r="502" spans="1:35">
      <c r="A502" s="146" t="s">
        <v>1010</v>
      </c>
      <c r="B502" s="146" t="s">
        <v>206</v>
      </c>
      <c r="C502" s="146" t="s">
        <v>207</v>
      </c>
      <c r="D502" s="146" t="s">
        <v>698</v>
      </c>
      <c r="E502" s="146" t="s">
        <v>512</v>
      </c>
      <c r="F502" s="146" t="s">
        <v>11</v>
      </c>
      <c r="S502" s="147">
        <v>0.18</v>
      </c>
      <c r="T502" s="147">
        <v>185</v>
      </c>
      <c r="U502" s="147">
        <v>0.25</v>
      </c>
      <c r="V502" s="146" t="s">
        <v>10</v>
      </c>
      <c r="Y502" s="146" t="s">
        <v>391</v>
      </c>
      <c r="AA502" s="146" t="s">
        <v>391</v>
      </c>
      <c r="AC502" s="146" t="s">
        <v>391</v>
      </c>
      <c r="AD502" s="146" t="s">
        <v>391</v>
      </c>
      <c r="AF502" s="146" t="s">
        <v>391</v>
      </c>
      <c r="AG502" s="146" t="s">
        <v>391</v>
      </c>
      <c r="AH502" s="147">
        <v>73</v>
      </c>
      <c r="AI502" s="146" t="s">
        <v>11</v>
      </c>
    </row>
    <row r="503" spans="1:35">
      <c r="A503" s="146" t="s">
        <v>1010</v>
      </c>
      <c r="B503" s="146" t="s">
        <v>208</v>
      </c>
      <c r="C503" s="146" t="s">
        <v>209</v>
      </c>
      <c r="D503" s="146" t="s">
        <v>650</v>
      </c>
      <c r="E503" s="146" t="s">
        <v>491</v>
      </c>
      <c r="F503" s="146" t="s">
        <v>11</v>
      </c>
      <c r="S503" s="147">
        <v>0.12</v>
      </c>
      <c r="T503" s="147">
        <v>161</v>
      </c>
      <c r="U503" s="147">
        <v>0.1</v>
      </c>
      <c r="V503" s="146" t="s">
        <v>11</v>
      </c>
      <c r="Y503" s="146" t="s">
        <v>391</v>
      </c>
      <c r="AA503" s="146" t="s">
        <v>391</v>
      </c>
      <c r="AC503" s="146" t="s">
        <v>391</v>
      </c>
      <c r="AD503" s="146" t="s">
        <v>391</v>
      </c>
      <c r="AF503" s="146" t="s">
        <v>391</v>
      </c>
      <c r="AG503" s="146" t="s">
        <v>391</v>
      </c>
      <c r="AH503" s="147">
        <v>40</v>
      </c>
      <c r="AI503" s="146" t="s">
        <v>11</v>
      </c>
    </row>
    <row r="504" spans="1:35">
      <c r="A504" s="146" t="s">
        <v>1010</v>
      </c>
      <c r="B504" s="146" t="s">
        <v>210</v>
      </c>
      <c r="C504" s="146" t="s">
        <v>211</v>
      </c>
      <c r="D504" s="146" t="s">
        <v>921</v>
      </c>
      <c r="E504" s="146" t="s">
        <v>503</v>
      </c>
      <c r="F504" s="146" t="s">
        <v>11</v>
      </c>
      <c r="S504" s="147">
        <v>0.13</v>
      </c>
      <c r="T504" s="147">
        <v>609</v>
      </c>
      <c r="U504" s="147">
        <v>0.11</v>
      </c>
      <c r="V504" s="146" t="s">
        <v>11</v>
      </c>
      <c r="Y504" s="146" t="s">
        <v>391</v>
      </c>
      <c r="AA504" s="146" t="s">
        <v>391</v>
      </c>
      <c r="AC504" s="146" t="s">
        <v>391</v>
      </c>
      <c r="AD504" s="146" t="s">
        <v>391</v>
      </c>
      <c r="AF504" s="146" t="s">
        <v>391</v>
      </c>
      <c r="AG504" s="146" t="s">
        <v>391</v>
      </c>
      <c r="AH504" s="147">
        <v>57</v>
      </c>
      <c r="AI504" s="146" t="s">
        <v>11</v>
      </c>
    </row>
    <row r="505" spans="1:35">
      <c r="A505" s="146" t="s">
        <v>1010</v>
      </c>
      <c r="B505" s="146" t="s">
        <v>212</v>
      </c>
      <c r="C505" s="146" t="s">
        <v>213</v>
      </c>
      <c r="D505" s="146" t="s">
        <v>523</v>
      </c>
      <c r="E505" s="146" t="s">
        <v>494</v>
      </c>
      <c r="F505" s="146" t="s">
        <v>10</v>
      </c>
      <c r="S505" s="147">
        <v>0.15</v>
      </c>
      <c r="T505" s="147">
        <v>251</v>
      </c>
      <c r="U505" s="147">
        <v>0.18</v>
      </c>
      <c r="V505" s="146" t="s">
        <v>10</v>
      </c>
      <c r="Y505" s="146" t="s">
        <v>391</v>
      </c>
      <c r="AA505" s="146" t="s">
        <v>391</v>
      </c>
      <c r="AC505" s="146" t="s">
        <v>391</v>
      </c>
      <c r="AD505" s="146" t="s">
        <v>391</v>
      </c>
      <c r="AF505" s="146" t="s">
        <v>391</v>
      </c>
      <c r="AG505" s="146" t="s">
        <v>391</v>
      </c>
      <c r="AH505" s="147">
        <v>53</v>
      </c>
      <c r="AI505" s="146" t="s">
        <v>11</v>
      </c>
    </row>
    <row r="506" spans="1:35">
      <c r="A506" s="146" t="s">
        <v>1010</v>
      </c>
      <c r="B506" s="146" t="s">
        <v>214</v>
      </c>
      <c r="C506" s="146" t="s">
        <v>215</v>
      </c>
      <c r="D506" s="146" t="s">
        <v>930</v>
      </c>
      <c r="E506" s="146" t="s">
        <v>479</v>
      </c>
      <c r="F506" s="146" t="s">
        <v>10</v>
      </c>
      <c r="S506" s="147">
        <v>0.14000000000000001</v>
      </c>
      <c r="T506" s="147">
        <v>274</v>
      </c>
      <c r="U506" s="147">
        <v>0.28000000000000003</v>
      </c>
      <c r="V506" s="146" t="s">
        <v>10</v>
      </c>
      <c r="Y506" s="146" t="s">
        <v>391</v>
      </c>
      <c r="AA506" s="146" t="s">
        <v>391</v>
      </c>
      <c r="AC506" s="146" t="s">
        <v>391</v>
      </c>
      <c r="AD506" s="146" t="s">
        <v>391</v>
      </c>
      <c r="AF506" s="146" t="s">
        <v>391</v>
      </c>
      <c r="AG506" s="146" t="s">
        <v>391</v>
      </c>
      <c r="AH506" s="147">
        <v>80</v>
      </c>
      <c r="AI506" s="146" t="s">
        <v>10</v>
      </c>
    </row>
    <row r="507" spans="1:35">
      <c r="A507" s="146" t="s">
        <v>1010</v>
      </c>
      <c r="B507" s="146" t="s">
        <v>216</v>
      </c>
      <c r="C507" s="146" t="s">
        <v>217</v>
      </c>
      <c r="D507" s="146" t="s">
        <v>945</v>
      </c>
      <c r="E507" s="146" t="s">
        <v>503</v>
      </c>
      <c r="F507" s="146" t="s">
        <v>11</v>
      </c>
      <c r="S507" s="147">
        <v>0.15</v>
      </c>
      <c r="T507" s="147">
        <v>268</v>
      </c>
      <c r="U507" s="147">
        <v>0.14000000000000001</v>
      </c>
      <c r="V507" s="146" t="s">
        <v>11</v>
      </c>
      <c r="Y507" s="146" t="s">
        <v>391</v>
      </c>
      <c r="AA507" s="146" t="s">
        <v>391</v>
      </c>
      <c r="AC507" s="146" t="s">
        <v>391</v>
      </c>
      <c r="AD507" s="146" t="s">
        <v>391</v>
      </c>
      <c r="AF507" s="146" t="s">
        <v>391</v>
      </c>
      <c r="AG507" s="146" t="s">
        <v>391</v>
      </c>
      <c r="AH507" s="147">
        <v>55</v>
      </c>
      <c r="AI507" s="146" t="s">
        <v>11</v>
      </c>
    </row>
    <row r="508" spans="1:35">
      <c r="A508" s="146" t="s">
        <v>1010</v>
      </c>
      <c r="B508" s="146" t="s">
        <v>218</v>
      </c>
      <c r="C508" s="146" t="s">
        <v>219</v>
      </c>
      <c r="D508" s="146" t="s">
        <v>1035</v>
      </c>
      <c r="E508" s="146" t="s">
        <v>449</v>
      </c>
      <c r="F508" s="146" t="s">
        <v>10</v>
      </c>
      <c r="S508" s="147">
        <v>0.13</v>
      </c>
      <c r="T508" s="147">
        <v>276</v>
      </c>
      <c r="U508" s="147">
        <v>0.09</v>
      </c>
      <c r="V508" s="146" t="s">
        <v>11</v>
      </c>
      <c r="Y508" s="146" t="s">
        <v>391</v>
      </c>
      <c r="AA508" s="146" t="s">
        <v>391</v>
      </c>
      <c r="AC508" s="146" t="s">
        <v>391</v>
      </c>
      <c r="AD508" s="146" t="s">
        <v>391</v>
      </c>
      <c r="AF508" s="146" t="s">
        <v>391</v>
      </c>
      <c r="AG508" s="146" t="s">
        <v>391</v>
      </c>
      <c r="AH508" s="147">
        <v>74</v>
      </c>
      <c r="AI508" s="146" t="s">
        <v>11</v>
      </c>
    </row>
    <row r="509" spans="1:35">
      <c r="A509" s="146" t="s">
        <v>1010</v>
      </c>
      <c r="B509" s="146" t="s">
        <v>220</v>
      </c>
      <c r="C509" s="146" t="s">
        <v>221</v>
      </c>
      <c r="D509" s="146" t="s">
        <v>711</v>
      </c>
      <c r="E509" s="146" t="s">
        <v>503</v>
      </c>
      <c r="F509" s="146" t="s">
        <v>11</v>
      </c>
      <c r="S509" s="147">
        <v>0.12</v>
      </c>
      <c r="T509" s="147">
        <v>163</v>
      </c>
      <c r="U509" s="147">
        <v>0.12</v>
      </c>
      <c r="V509" s="146" t="s">
        <v>10</v>
      </c>
      <c r="Y509" s="146" t="s">
        <v>391</v>
      </c>
      <c r="AA509" s="146" t="s">
        <v>391</v>
      </c>
      <c r="AC509" s="146" t="s">
        <v>391</v>
      </c>
      <c r="AD509" s="146" t="s">
        <v>391</v>
      </c>
      <c r="AF509" s="146" t="s">
        <v>391</v>
      </c>
      <c r="AG509" s="146" t="s">
        <v>391</v>
      </c>
      <c r="AH509" s="147">
        <v>51</v>
      </c>
      <c r="AI509" s="146" t="s">
        <v>11</v>
      </c>
    </row>
    <row r="510" spans="1:35">
      <c r="A510" s="146" t="s">
        <v>1010</v>
      </c>
      <c r="B510" s="146" t="s">
        <v>222</v>
      </c>
      <c r="C510" s="146" t="s">
        <v>223</v>
      </c>
      <c r="D510" s="146" t="s">
        <v>702</v>
      </c>
      <c r="E510" s="146" t="s">
        <v>530</v>
      </c>
      <c r="F510" s="146" t="s">
        <v>10</v>
      </c>
      <c r="S510" s="147">
        <v>0.17</v>
      </c>
      <c r="T510" s="147">
        <v>166</v>
      </c>
      <c r="U510" s="147">
        <v>0.45</v>
      </c>
      <c r="V510" s="146" t="s">
        <v>10</v>
      </c>
      <c r="Y510" s="146" t="s">
        <v>391</v>
      </c>
      <c r="AA510" s="146" t="s">
        <v>391</v>
      </c>
      <c r="AC510" s="146" t="s">
        <v>391</v>
      </c>
      <c r="AD510" s="146" t="s">
        <v>391</v>
      </c>
      <c r="AF510" s="146" t="s">
        <v>391</v>
      </c>
      <c r="AG510" s="146" t="s">
        <v>391</v>
      </c>
      <c r="AH510" s="147">
        <v>97</v>
      </c>
      <c r="AI510" s="146" t="s">
        <v>10</v>
      </c>
    </row>
    <row r="511" spans="1:35">
      <c r="A511" s="146" t="s">
        <v>1010</v>
      </c>
      <c r="B511" s="146" t="s">
        <v>226</v>
      </c>
      <c r="C511" s="146" t="s">
        <v>227</v>
      </c>
      <c r="D511" s="146" t="s">
        <v>650</v>
      </c>
      <c r="E511" s="146" t="s">
        <v>479</v>
      </c>
      <c r="F511" s="146" t="s">
        <v>10</v>
      </c>
      <c r="S511" s="147">
        <v>0.11</v>
      </c>
      <c r="T511" s="147">
        <v>170</v>
      </c>
      <c r="U511" s="147">
        <v>0.13</v>
      </c>
      <c r="V511" s="146" t="s">
        <v>10</v>
      </c>
      <c r="Y511" s="146" t="s">
        <v>391</v>
      </c>
      <c r="AA511" s="146" t="s">
        <v>391</v>
      </c>
      <c r="AC511" s="146" t="s">
        <v>391</v>
      </c>
      <c r="AD511" s="146" t="s">
        <v>391</v>
      </c>
      <c r="AF511" s="146" t="s">
        <v>391</v>
      </c>
      <c r="AG511" s="146" t="s">
        <v>391</v>
      </c>
      <c r="AH511" s="147">
        <v>65</v>
      </c>
      <c r="AI511" s="146" t="s">
        <v>11</v>
      </c>
    </row>
    <row r="512" spans="1:35">
      <c r="A512" s="146" t="s">
        <v>1010</v>
      </c>
      <c r="B512" s="146" t="s">
        <v>228</v>
      </c>
      <c r="C512" s="146" t="s">
        <v>229</v>
      </c>
      <c r="D512" s="146" t="s">
        <v>1036</v>
      </c>
      <c r="E512" s="146" t="s">
        <v>553</v>
      </c>
      <c r="F512" s="146" t="s">
        <v>11</v>
      </c>
      <c r="S512" s="147">
        <v>0.2</v>
      </c>
      <c r="T512" s="147">
        <v>7084</v>
      </c>
      <c r="U512" s="147">
        <v>0.24</v>
      </c>
      <c r="V512" s="146" t="s">
        <v>10</v>
      </c>
      <c r="Y512" s="146" t="s">
        <v>391</v>
      </c>
      <c r="AA512" s="146" t="s">
        <v>391</v>
      </c>
      <c r="AC512" s="146" t="s">
        <v>391</v>
      </c>
      <c r="AD512" s="146" t="s">
        <v>391</v>
      </c>
      <c r="AF512" s="146" t="s">
        <v>391</v>
      </c>
      <c r="AG512" s="146" t="s">
        <v>391</v>
      </c>
      <c r="AH512" s="147">
        <v>68</v>
      </c>
      <c r="AI512" s="146" t="s">
        <v>11</v>
      </c>
    </row>
    <row r="513" spans="1:35">
      <c r="A513" s="146" t="s">
        <v>1010</v>
      </c>
      <c r="B513" s="146" t="s">
        <v>287</v>
      </c>
      <c r="C513" s="146" t="s">
        <v>1037</v>
      </c>
      <c r="D513" s="146" t="s">
        <v>495</v>
      </c>
      <c r="E513" s="146" t="s">
        <v>469</v>
      </c>
      <c r="F513" s="146" t="s">
        <v>10</v>
      </c>
      <c r="S513" s="147">
        <v>0.2</v>
      </c>
      <c r="T513" s="147">
        <v>87</v>
      </c>
      <c r="U513" s="147">
        <v>0.21</v>
      </c>
      <c r="V513" s="146" t="s">
        <v>10</v>
      </c>
      <c r="Y513" s="146" t="s">
        <v>391</v>
      </c>
      <c r="AA513" s="146" t="s">
        <v>391</v>
      </c>
      <c r="AC513" s="146" t="s">
        <v>391</v>
      </c>
      <c r="AD513" s="146" t="s">
        <v>391</v>
      </c>
      <c r="AF513" s="146" t="s">
        <v>391</v>
      </c>
      <c r="AG513" s="146" t="s">
        <v>391</v>
      </c>
      <c r="AH513" s="147">
        <v>100</v>
      </c>
      <c r="AI513" s="146" t="s">
        <v>10</v>
      </c>
    </row>
    <row r="514" spans="1:35">
      <c r="A514" s="146" t="s">
        <v>1010</v>
      </c>
      <c r="B514" s="146" t="s">
        <v>230</v>
      </c>
      <c r="C514" s="146" t="s">
        <v>231</v>
      </c>
      <c r="D514" s="146" t="s">
        <v>495</v>
      </c>
      <c r="E514" s="146" t="s">
        <v>642</v>
      </c>
      <c r="F514" s="146" t="s">
        <v>10</v>
      </c>
      <c r="S514" s="147">
        <v>0.15</v>
      </c>
      <c r="T514" s="147">
        <v>122</v>
      </c>
      <c r="U514" s="147">
        <v>0.12</v>
      </c>
      <c r="V514" s="146" t="s">
        <v>11</v>
      </c>
      <c r="Y514" s="146" t="s">
        <v>391</v>
      </c>
      <c r="AA514" s="146" t="s">
        <v>391</v>
      </c>
      <c r="AC514" s="146" t="s">
        <v>391</v>
      </c>
      <c r="AD514" s="146" t="s">
        <v>391</v>
      </c>
      <c r="AF514" s="146" t="s">
        <v>391</v>
      </c>
      <c r="AG514" s="146" t="s">
        <v>391</v>
      </c>
      <c r="AH514" s="147">
        <v>95</v>
      </c>
      <c r="AI514" s="146" t="s">
        <v>10</v>
      </c>
    </row>
    <row r="515" spans="1:35">
      <c r="A515" s="146" t="s">
        <v>1010</v>
      </c>
      <c r="B515" s="146" t="s">
        <v>232</v>
      </c>
      <c r="C515" s="146" t="s">
        <v>233</v>
      </c>
      <c r="D515" s="146" t="s">
        <v>899</v>
      </c>
      <c r="E515" s="146" t="s">
        <v>498</v>
      </c>
      <c r="F515" s="146" t="s">
        <v>11</v>
      </c>
      <c r="S515" s="147">
        <v>0.22</v>
      </c>
      <c r="T515" s="147">
        <v>327</v>
      </c>
      <c r="U515" s="147">
        <v>0.22</v>
      </c>
      <c r="V515" s="146" t="s">
        <v>10</v>
      </c>
      <c r="Y515" s="146" t="s">
        <v>391</v>
      </c>
      <c r="AA515" s="146" t="s">
        <v>391</v>
      </c>
      <c r="AC515" s="146" t="s">
        <v>391</v>
      </c>
      <c r="AD515" s="146" t="s">
        <v>391</v>
      </c>
      <c r="AF515" s="146" t="s">
        <v>391</v>
      </c>
      <c r="AG515" s="146" t="s">
        <v>391</v>
      </c>
      <c r="AH515" s="147">
        <v>100</v>
      </c>
      <c r="AI515" s="146" t="s">
        <v>10</v>
      </c>
    </row>
    <row r="516" spans="1:35">
      <c r="A516" s="146" t="s">
        <v>1010</v>
      </c>
      <c r="B516" s="146" t="s">
        <v>1038</v>
      </c>
      <c r="C516" s="146" t="s">
        <v>1039</v>
      </c>
      <c r="D516" s="146" t="s">
        <v>838</v>
      </c>
      <c r="E516" s="146" t="s">
        <v>470</v>
      </c>
      <c r="F516" s="146" t="s">
        <v>10</v>
      </c>
      <c r="S516" s="147">
        <v>0.3</v>
      </c>
      <c r="T516" s="147">
        <v>107</v>
      </c>
      <c r="U516" s="147">
        <v>0.27</v>
      </c>
      <c r="V516" s="146" t="s">
        <v>11</v>
      </c>
      <c r="Y516" s="146" t="s">
        <v>391</v>
      </c>
      <c r="AA516" s="146" t="s">
        <v>391</v>
      </c>
      <c r="AC516" s="146" t="s">
        <v>391</v>
      </c>
      <c r="AD516" s="146" t="s">
        <v>391</v>
      </c>
      <c r="AF516" s="146" t="s">
        <v>391</v>
      </c>
      <c r="AG516" s="146" t="s">
        <v>391</v>
      </c>
      <c r="AH516" s="147">
        <v>100</v>
      </c>
      <c r="AI516" s="146" t="s">
        <v>10</v>
      </c>
    </row>
    <row r="517" spans="1:35">
      <c r="A517" s="148">
        <v>2014</v>
      </c>
      <c r="B517" s="148" t="s">
        <v>107</v>
      </c>
      <c r="C517" s="148" t="s">
        <v>108</v>
      </c>
      <c r="D517" s="148">
        <v>99</v>
      </c>
      <c r="E517" s="148">
        <v>0.59</v>
      </c>
      <c r="F517" s="148" t="s">
        <v>10</v>
      </c>
      <c r="S517" s="146">
        <v>0.12</v>
      </c>
      <c r="T517" s="146">
        <v>154</v>
      </c>
      <c r="U517" s="146">
        <v>0.18</v>
      </c>
      <c r="V517" s="146" t="s">
        <v>10</v>
      </c>
      <c r="AH517" s="146">
        <v>74</v>
      </c>
      <c r="AI517" s="146" t="s">
        <v>11</v>
      </c>
    </row>
    <row r="518" spans="1:35">
      <c r="A518" s="148">
        <v>2014</v>
      </c>
      <c r="B518" s="148" t="s">
        <v>109</v>
      </c>
      <c r="C518" s="148" t="s">
        <v>110</v>
      </c>
      <c r="D518" s="148">
        <v>92</v>
      </c>
      <c r="E518" s="148">
        <v>0.55000000000000004</v>
      </c>
      <c r="F518" s="148" t="s">
        <v>10</v>
      </c>
      <c r="S518" s="146">
        <v>0.16</v>
      </c>
      <c r="T518" s="146">
        <v>131</v>
      </c>
      <c r="U518" s="146">
        <v>0.18</v>
      </c>
      <c r="V518" s="146" t="s">
        <v>10</v>
      </c>
      <c r="AH518" s="146">
        <v>77</v>
      </c>
      <c r="AI518" s="146" t="s">
        <v>10</v>
      </c>
    </row>
    <row r="519" spans="1:35">
      <c r="A519" s="148">
        <v>2014</v>
      </c>
      <c r="B519" s="148" t="s">
        <v>111</v>
      </c>
      <c r="C519" s="148" t="s">
        <v>112</v>
      </c>
      <c r="D519" s="148">
        <v>110</v>
      </c>
      <c r="E519" s="148">
        <v>0.54</v>
      </c>
      <c r="F519" s="148" t="s">
        <v>10</v>
      </c>
      <c r="S519" s="146">
        <v>0.15</v>
      </c>
      <c r="T519" s="146">
        <v>173</v>
      </c>
      <c r="U519" s="146">
        <v>0.13</v>
      </c>
      <c r="V519" s="146" t="s">
        <v>11</v>
      </c>
      <c r="AH519" s="146">
        <v>64</v>
      </c>
      <c r="AI519" s="146" t="s">
        <v>11</v>
      </c>
    </row>
    <row r="520" spans="1:35">
      <c r="A520" s="148">
        <v>2014</v>
      </c>
      <c r="B520" s="148" t="s">
        <v>113</v>
      </c>
      <c r="C520" s="148" t="s">
        <v>114</v>
      </c>
      <c r="D520" s="148">
        <v>80</v>
      </c>
      <c r="E520" s="148">
        <v>0.84</v>
      </c>
      <c r="F520" s="148" t="s">
        <v>10</v>
      </c>
      <c r="S520" s="146">
        <v>0.14000000000000001</v>
      </c>
      <c r="T520" s="146">
        <v>123</v>
      </c>
      <c r="U520" s="146">
        <v>0.33</v>
      </c>
      <c r="V520" s="146" t="s">
        <v>10</v>
      </c>
      <c r="AH520" s="146">
        <v>94</v>
      </c>
      <c r="AI520" s="146" t="s">
        <v>10</v>
      </c>
    </row>
    <row r="521" spans="1:35">
      <c r="A521" s="148">
        <v>2014</v>
      </c>
      <c r="B521" s="148" t="s">
        <v>115</v>
      </c>
      <c r="C521" s="148" t="s">
        <v>116</v>
      </c>
      <c r="D521" s="148">
        <v>140</v>
      </c>
      <c r="E521" s="148">
        <v>0.71</v>
      </c>
      <c r="F521" s="148" t="s">
        <v>10</v>
      </c>
      <c r="S521" s="146">
        <v>0.15</v>
      </c>
      <c r="T521" s="146">
        <v>221</v>
      </c>
      <c r="U521" s="146">
        <v>0.2</v>
      </c>
      <c r="V521" s="146" t="s">
        <v>10</v>
      </c>
      <c r="AH521" s="146">
        <v>68</v>
      </c>
      <c r="AI521" s="146" t="s">
        <v>11</v>
      </c>
    </row>
    <row r="522" spans="1:35">
      <c r="A522" s="148">
        <v>2014</v>
      </c>
      <c r="B522" s="148" t="s">
        <v>117</v>
      </c>
      <c r="C522" s="148" t="s">
        <v>118</v>
      </c>
      <c r="D522" s="148">
        <v>325</v>
      </c>
      <c r="E522" s="148">
        <v>0.42</v>
      </c>
      <c r="F522" s="148" t="s">
        <v>11</v>
      </c>
      <c r="S522" s="146">
        <v>0.17</v>
      </c>
      <c r="T522" s="146">
        <v>481</v>
      </c>
      <c r="U522" s="146">
        <v>0.16</v>
      </c>
      <c r="V522" s="146" t="s">
        <v>11</v>
      </c>
      <c r="AH522" s="146">
        <v>71</v>
      </c>
      <c r="AI522" s="146" t="s">
        <v>11</v>
      </c>
    </row>
    <row r="523" spans="1:35">
      <c r="A523" s="148">
        <v>2014</v>
      </c>
      <c r="B523" s="148" t="s">
        <v>119</v>
      </c>
      <c r="C523" s="148" t="s">
        <v>120</v>
      </c>
      <c r="D523" s="148">
        <v>222</v>
      </c>
      <c r="E523" s="148">
        <v>0.61</v>
      </c>
      <c r="F523" s="148" t="s">
        <v>10</v>
      </c>
      <c r="S523" s="146">
        <v>0.12</v>
      </c>
      <c r="T523" s="146">
        <v>329</v>
      </c>
      <c r="U523" s="146">
        <v>0.14000000000000001</v>
      </c>
      <c r="V523" s="146" t="s">
        <v>10</v>
      </c>
      <c r="AH523" s="146">
        <v>58</v>
      </c>
      <c r="AI523" s="146" t="s">
        <v>11</v>
      </c>
    </row>
    <row r="524" spans="1:35">
      <c r="A524" s="148">
        <v>2014</v>
      </c>
      <c r="B524" s="148" t="s">
        <v>121</v>
      </c>
      <c r="C524" s="148" t="s">
        <v>122</v>
      </c>
      <c r="D524" s="148">
        <v>67</v>
      </c>
      <c r="E524" s="148">
        <v>0.72</v>
      </c>
      <c r="F524" s="148" t="s">
        <v>10</v>
      </c>
      <c r="S524" s="146">
        <v>0.09</v>
      </c>
      <c r="T524" s="146">
        <v>191</v>
      </c>
      <c r="U524" s="146">
        <v>0.21</v>
      </c>
      <c r="V524" s="146" t="s">
        <v>10</v>
      </c>
      <c r="AH524" s="146">
        <v>77</v>
      </c>
      <c r="AI524" s="146" t="s">
        <v>10</v>
      </c>
    </row>
    <row r="525" spans="1:35">
      <c r="A525" s="148">
        <v>2014</v>
      </c>
      <c r="B525" s="148" t="s">
        <v>123</v>
      </c>
      <c r="C525" s="148" t="s">
        <v>124</v>
      </c>
      <c r="D525" s="148">
        <v>10980</v>
      </c>
      <c r="E525" s="148">
        <v>0.44</v>
      </c>
      <c r="F525" s="148" t="s">
        <v>11</v>
      </c>
      <c r="S525" s="146">
        <v>0.2</v>
      </c>
      <c r="T525" s="146">
        <v>14956</v>
      </c>
      <c r="U525" s="146">
        <v>0.19</v>
      </c>
      <c r="V525" s="146" t="s">
        <v>11</v>
      </c>
      <c r="AH525" s="146">
        <v>58</v>
      </c>
      <c r="AI525" s="146" t="s">
        <v>11</v>
      </c>
    </row>
    <row r="526" spans="1:35">
      <c r="A526" s="148">
        <v>2014</v>
      </c>
      <c r="B526" s="148" t="s">
        <v>125</v>
      </c>
      <c r="C526" s="148" t="s">
        <v>126</v>
      </c>
      <c r="D526" s="148">
        <v>134</v>
      </c>
      <c r="E526" s="148">
        <v>0.66</v>
      </c>
      <c r="F526" s="148" t="s">
        <v>10</v>
      </c>
      <c r="S526" s="146">
        <v>0.15</v>
      </c>
      <c r="T526" s="146">
        <v>230</v>
      </c>
      <c r="U526" s="146">
        <v>0.23</v>
      </c>
      <c r="V526" s="146" t="s">
        <v>10</v>
      </c>
      <c r="AH526" s="146">
        <v>89</v>
      </c>
      <c r="AI526" s="146" t="s">
        <v>10</v>
      </c>
    </row>
    <row r="527" spans="1:35">
      <c r="A527" s="148">
        <v>2014</v>
      </c>
      <c r="B527" s="148" t="s">
        <v>127</v>
      </c>
      <c r="C527" s="148" t="s">
        <v>128</v>
      </c>
      <c r="D527" s="148">
        <v>2617</v>
      </c>
      <c r="E527" s="148">
        <v>0.49</v>
      </c>
      <c r="F527" s="148" t="s">
        <v>11</v>
      </c>
      <c r="S527" s="146">
        <v>0.19</v>
      </c>
      <c r="T527" s="146">
        <v>3494</v>
      </c>
      <c r="U527" s="146">
        <v>0.16</v>
      </c>
      <c r="V527" s="146" t="s">
        <v>11</v>
      </c>
      <c r="AH527" s="146">
        <v>57</v>
      </c>
      <c r="AI527" s="146" t="s">
        <v>11</v>
      </c>
    </row>
    <row r="528" spans="1:35">
      <c r="A528" s="148">
        <v>2014</v>
      </c>
      <c r="B528" s="148" t="s">
        <v>129</v>
      </c>
      <c r="C528" s="148" t="s">
        <v>130</v>
      </c>
      <c r="D528" s="148">
        <v>254</v>
      </c>
      <c r="E528" s="148">
        <v>0.83</v>
      </c>
      <c r="F528" s="148" t="s">
        <v>10</v>
      </c>
      <c r="S528" s="146">
        <v>0.08</v>
      </c>
      <c r="T528" s="146">
        <v>649</v>
      </c>
      <c r="U528" s="146">
        <v>0.26</v>
      </c>
      <c r="V528" s="146" t="s">
        <v>10</v>
      </c>
      <c r="AH528" s="146">
        <v>82</v>
      </c>
      <c r="AI528" s="146" t="s">
        <v>11</v>
      </c>
    </row>
    <row r="529" spans="1:35">
      <c r="A529" s="148">
        <v>2014</v>
      </c>
      <c r="B529" s="148" t="s">
        <v>131</v>
      </c>
      <c r="C529" s="148" t="s">
        <v>132</v>
      </c>
      <c r="D529" s="148">
        <v>202</v>
      </c>
      <c r="E529" s="148">
        <v>0.64</v>
      </c>
      <c r="F529" s="148" t="s">
        <v>10</v>
      </c>
      <c r="S529" s="146">
        <v>0.1</v>
      </c>
      <c r="T529" s="146">
        <v>463</v>
      </c>
      <c r="U529" s="146">
        <v>0.13</v>
      </c>
      <c r="V529" s="146" t="s">
        <v>10</v>
      </c>
      <c r="AH529" s="146">
        <v>72</v>
      </c>
      <c r="AI529" s="146" t="s">
        <v>11</v>
      </c>
    </row>
    <row r="530" spans="1:35">
      <c r="A530" s="148">
        <v>2014</v>
      </c>
      <c r="B530" s="148" t="s">
        <v>133</v>
      </c>
      <c r="C530" s="148" t="s">
        <v>134</v>
      </c>
      <c r="D530" s="148">
        <v>86</v>
      </c>
      <c r="E530" s="148">
        <v>0.79</v>
      </c>
      <c r="F530" s="148" t="s">
        <v>10</v>
      </c>
      <c r="S530" s="146">
        <v>0.17</v>
      </c>
      <c r="T530" s="146">
        <v>134</v>
      </c>
      <c r="U530" s="146">
        <v>0.28000000000000003</v>
      </c>
      <c r="V530" s="146" t="s">
        <v>10</v>
      </c>
      <c r="AH530" s="146">
        <v>75</v>
      </c>
      <c r="AI530" s="146" t="s">
        <v>11</v>
      </c>
    </row>
    <row r="531" spans="1:35">
      <c r="A531" s="148">
        <v>2014</v>
      </c>
      <c r="B531" s="148" t="s">
        <v>135</v>
      </c>
      <c r="C531" s="148" t="s">
        <v>136</v>
      </c>
      <c r="D531" s="148">
        <v>710</v>
      </c>
      <c r="E531" s="148">
        <v>0.47</v>
      </c>
      <c r="F531" s="148" t="s">
        <v>11</v>
      </c>
      <c r="S531" s="146">
        <v>0.15</v>
      </c>
      <c r="T531" s="146">
        <v>1077</v>
      </c>
      <c r="U531" s="146">
        <v>0.08</v>
      </c>
      <c r="V531" s="146" t="s">
        <v>11</v>
      </c>
      <c r="AH531" s="146">
        <v>38</v>
      </c>
      <c r="AI531" s="146" t="s">
        <v>11</v>
      </c>
    </row>
    <row r="532" spans="1:35">
      <c r="A532" s="148">
        <v>2014</v>
      </c>
      <c r="B532" s="148" t="s">
        <v>137</v>
      </c>
      <c r="C532" s="148" t="s">
        <v>138</v>
      </c>
      <c r="D532" s="148">
        <v>229</v>
      </c>
      <c r="E532" s="148">
        <v>0.56999999999999995</v>
      </c>
      <c r="F532" s="148" t="s">
        <v>10</v>
      </c>
      <c r="S532" s="146">
        <v>0.16</v>
      </c>
      <c r="T532" s="146">
        <v>337</v>
      </c>
      <c r="U532" s="146">
        <v>0.19</v>
      </c>
      <c r="V532" s="146" t="s">
        <v>10</v>
      </c>
      <c r="AH532" s="146">
        <v>65</v>
      </c>
      <c r="AI532" s="146" t="s">
        <v>11</v>
      </c>
    </row>
    <row r="533" spans="1:35">
      <c r="A533" s="148">
        <v>2014</v>
      </c>
      <c r="B533" s="148" t="s">
        <v>139</v>
      </c>
      <c r="C533" s="148" t="s">
        <v>140</v>
      </c>
      <c r="D533" s="148">
        <v>87</v>
      </c>
      <c r="E533" s="148">
        <v>0.62</v>
      </c>
      <c r="F533" s="148" t="s">
        <v>10</v>
      </c>
      <c r="S533" s="146">
        <v>0.15</v>
      </c>
      <c r="T533" s="146">
        <v>148</v>
      </c>
      <c r="U533" s="146">
        <v>0.11</v>
      </c>
      <c r="V533" s="146" t="s">
        <v>11</v>
      </c>
      <c r="AH533" s="146">
        <v>56</v>
      </c>
      <c r="AI533" s="146" t="s">
        <v>11</v>
      </c>
    </row>
    <row r="534" spans="1:35">
      <c r="A534" s="148">
        <v>2014</v>
      </c>
      <c r="B534" s="148" t="s">
        <v>141</v>
      </c>
      <c r="C534" s="148" t="s">
        <v>142</v>
      </c>
      <c r="D534" s="148">
        <v>95</v>
      </c>
      <c r="E534" s="148">
        <v>0.59</v>
      </c>
      <c r="F534" s="148" t="s">
        <v>10</v>
      </c>
      <c r="S534" s="146">
        <v>0.18</v>
      </c>
      <c r="T534" s="146">
        <v>140</v>
      </c>
      <c r="U534" s="146">
        <v>0.25</v>
      </c>
      <c r="V534" s="146" t="s">
        <v>10</v>
      </c>
      <c r="AH534" s="146">
        <v>51</v>
      </c>
      <c r="AI534" s="146" t="s">
        <v>11</v>
      </c>
    </row>
    <row r="535" spans="1:35">
      <c r="A535" s="148">
        <v>2014</v>
      </c>
      <c r="B535" s="148" t="s">
        <v>143</v>
      </c>
      <c r="C535" s="148" t="s">
        <v>144</v>
      </c>
      <c r="D535" s="148">
        <v>646</v>
      </c>
      <c r="E535" s="148">
        <v>0.53</v>
      </c>
      <c r="F535" s="148" t="s">
        <v>10</v>
      </c>
      <c r="S535" s="146">
        <v>0.14000000000000001</v>
      </c>
      <c r="T535" s="146">
        <v>960</v>
      </c>
      <c r="U535" s="146">
        <v>0.09</v>
      </c>
      <c r="V535" s="146" t="s">
        <v>11</v>
      </c>
      <c r="AH535" s="146">
        <v>51</v>
      </c>
      <c r="AI535" s="146" t="s">
        <v>11</v>
      </c>
    </row>
    <row r="536" spans="1:35">
      <c r="A536" s="148">
        <v>2014</v>
      </c>
      <c r="B536" s="148" t="s">
        <v>145</v>
      </c>
      <c r="C536" s="148" t="s">
        <v>146</v>
      </c>
      <c r="D536" s="148">
        <v>585</v>
      </c>
      <c r="E536" s="148">
        <v>0.48</v>
      </c>
      <c r="F536" s="148" t="s">
        <v>11</v>
      </c>
      <c r="S536" s="146">
        <v>0.18</v>
      </c>
      <c r="T536" s="146">
        <v>863</v>
      </c>
      <c r="U536" s="146">
        <v>0.16</v>
      </c>
      <c r="V536" s="146" t="s">
        <v>11</v>
      </c>
      <c r="AH536" s="146">
        <v>59</v>
      </c>
      <c r="AI536" s="146" t="s">
        <v>11</v>
      </c>
    </row>
    <row r="537" spans="1:35">
      <c r="A537" s="148">
        <v>2014</v>
      </c>
      <c r="B537" s="148" t="s">
        <v>147</v>
      </c>
      <c r="C537" s="148" t="s">
        <v>148</v>
      </c>
      <c r="D537" s="148">
        <v>546</v>
      </c>
      <c r="E537" s="148">
        <v>0.48</v>
      </c>
      <c r="F537" s="148" t="s">
        <v>11</v>
      </c>
      <c r="S537" s="146">
        <v>0.2</v>
      </c>
      <c r="T537" s="146">
        <v>761</v>
      </c>
      <c r="U537" s="146">
        <v>0.21</v>
      </c>
      <c r="V537" s="146" t="s">
        <v>10</v>
      </c>
      <c r="AH537" s="146">
        <v>63</v>
      </c>
      <c r="AI537" s="146" t="s">
        <v>11</v>
      </c>
    </row>
    <row r="538" spans="1:35">
      <c r="A538" s="148">
        <v>2014</v>
      </c>
      <c r="B538" s="148" t="s">
        <v>149</v>
      </c>
      <c r="C538" s="148" t="s">
        <v>150</v>
      </c>
      <c r="D538" s="148">
        <v>743</v>
      </c>
      <c r="E538" s="148">
        <v>0.59</v>
      </c>
      <c r="F538" s="148" t="s">
        <v>10</v>
      </c>
      <c r="S538" s="146">
        <v>0.15</v>
      </c>
      <c r="T538" s="146">
        <v>1172</v>
      </c>
      <c r="U538" s="146">
        <v>0.14000000000000001</v>
      </c>
      <c r="V538" s="146" t="s">
        <v>11</v>
      </c>
      <c r="AH538" s="146">
        <v>51</v>
      </c>
      <c r="AI538" s="146" t="s">
        <v>11</v>
      </c>
    </row>
    <row r="539" spans="1:35">
      <c r="A539" s="148">
        <v>2014</v>
      </c>
      <c r="B539" s="148" t="s">
        <v>22</v>
      </c>
      <c r="C539" s="148" t="s">
        <v>151</v>
      </c>
      <c r="D539" s="148">
        <v>83</v>
      </c>
      <c r="E539" s="148">
        <v>0.7</v>
      </c>
      <c r="F539" s="148" t="s">
        <v>10</v>
      </c>
      <c r="S539" s="146">
        <v>0.19</v>
      </c>
      <c r="T539" s="146">
        <v>109</v>
      </c>
      <c r="U539" s="146">
        <v>0.27</v>
      </c>
      <c r="V539" s="146" t="s">
        <v>10</v>
      </c>
      <c r="AH539" s="146">
        <v>41</v>
      </c>
      <c r="AI539" s="146" t="s">
        <v>11</v>
      </c>
    </row>
    <row r="540" spans="1:35">
      <c r="A540" s="148">
        <v>2014</v>
      </c>
      <c r="B540" s="148" t="s">
        <v>152</v>
      </c>
      <c r="C540" s="148" t="s">
        <v>153</v>
      </c>
      <c r="D540" s="148">
        <v>346</v>
      </c>
      <c r="E540" s="148">
        <v>0.52</v>
      </c>
      <c r="F540" s="148" t="s">
        <v>10</v>
      </c>
      <c r="S540" s="146">
        <v>0.17</v>
      </c>
      <c r="T540" s="146">
        <v>558</v>
      </c>
      <c r="U540" s="146">
        <v>0.11</v>
      </c>
      <c r="V540" s="146" t="s">
        <v>11</v>
      </c>
      <c r="AH540" s="146">
        <v>68</v>
      </c>
      <c r="AI540" s="146" t="s">
        <v>11</v>
      </c>
    </row>
    <row r="541" spans="1:35">
      <c r="A541" s="148">
        <v>2014</v>
      </c>
      <c r="B541" s="148" t="s">
        <v>154</v>
      </c>
      <c r="C541" s="148" t="s">
        <v>155</v>
      </c>
      <c r="D541" s="148">
        <v>1007</v>
      </c>
      <c r="E541" s="148">
        <v>0.34</v>
      </c>
      <c r="F541" s="148" t="s">
        <v>11</v>
      </c>
      <c r="S541" s="146">
        <v>0.22</v>
      </c>
      <c r="T541" s="146">
        <v>1560</v>
      </c>
      <c r="U541" s="146">
        <v>0.11</v>
      </c>
      <c r="V541" s="146" t="s">
        <v>11</v>
      </c>
      <c r="AH541" s="146">
        <v>44</v>
      </c>
      <c r="AI541" s="146" t="s">
        <v>11</v>
      </c>
    </row>
    <row r="542" spans="1:35">
      <c r="A542" s="148">
        <v>2014</v>
      </c>
      <c r="B542" s="148" t="s">
        <v>156</v>
      </c>
      <c r="C542" s="148" t="s">
        <v>157</v>
      </c>
      <c r="D542" s="148">
        <v>113</v>
      </c>
      <c r="E542" s="148">
        <v>0.72</v>
      </c>
      <c r="F542" s="148" t="s">
        <v>10</v>
      </c>
      <c r="S542" s="146">
        <v>0.17</v>
      </c>
      <c r="T542" s="146">
        <v>160</v>
      </c>
      <c r="U542" s="146">
        <v>0.3</v>
      </c>
      <c r="V542" s="146" t="s">
        <v>10</v>
      </c>
      <c r="AH542" s="146">
        <v>62</v>
      </c>
      <c r="AI542" s="146" t="s">
        <v>11</v>
      </c>
    </row>
    <row r="543" spans="1:35">
      <c r="A543" s="148">
        <v>2014</v>
      </c>
      <c r="B543" s="148" t="s">
        <v>158</v>
      </c>
      <c r="C543" s="148" t="s">
        <v>159</v>
      </c>
      <c r="D543" s="148">
        <v>2519</v>
      </c>
      <c r="E543" s="148">
        <v>0.55000000000000004</v>
      </c>
      <c r="F543" s="148" t="s">
        <v>10</v>
      </c>
      <c r="S543" s="146">
        <v>0.15</v>
      </c>
      <c r="T543" s="146">
        <v>3957</v>
      </c>
      <c r="U543" s="146">
        <v>0.1</v>
      </c>
      <c r="V543" s="146" t="s">
        <v>11</v>
      </c>
      <c r="AH543" s="146">
        <v>55</v>
      </c>
      <c r="AI543" s="146" t="s">
        <v>11</v>
      </c>
    </row>
    <row r="544" spans="1:35">
      <c r="A544" s="148">
        <v>2014</v>
      </c>
      <c r="B544" s="148" t="s">
        <v>160</v>
      </c>
      <c r="C544" s="148" t="s">
        <v>161</v>
      </c>
      <c r="D544" s="148">
        <v>251</v>
      </c>
      <c r="E544" s="148">
        <v>0.67</v>
      </c>
      <c r="F544" s="148" t="s">
        <v>10</v>
      </c>
      <c r="S544" s="146">
        <v>0.17</v>
      </c>
      <c r="T544" s="146">
        <v>366</v>
      </c>
      <c r="U544" s="146">
        <v>0.28000000000000003</v>
      </c>
      <c r="V544" s="146" t="s">
        <v>10</v>
      </c>
      <c r="AH544" s="146">
        <v>58</v>
      </c>
      <c r="AI544" s="146" t="s">
        <v>11</v>
      </c>
    </row>
    <row r="545" spans="1:35">
      <c r="A545" s="148">
        <v>2014</v>
      </c>
      <c r="B545" s="148" t="s">
        <v>162</v>
      </c>
      <c r="C545" s="148" t="s">
        <v>163</v>
      </c>
      <c r="D545" s="148">
        <v>213</v>
      </c>
      <c r="E545" s="148">
        <v>0.84</v>
      </c>
      <c r="F545" s="148" t="s">
        <v>10</v>
      </c>
      <c r="S545" s="146">
        <v>0.12</v>
      </c>
      <c r="T545" s="146">
        <v>391</v>
      </c>
      <c r="U545" s="146">
        <v>0.44</v>
      </c>
      <c r="V545" s="146" t="s">
        <v>10</v>
      </c>
      <c r="AH545" s="146">
        <v>100</v>
      </c>
      <c r="AI545" s="146" t="s">
        <v>10</v>
      </c>
    </row>
    <row r="546" spans="1:35">
      <c r="A546" s="148">
        <v>2014</v>
      </c>
      <c r="B546" s="148" t="s">
        <v>164</v>
      </c>
      <c r="C546" s="148" t="s">
        <v>165</v>
      </c>
      <c r="D546" s="148">
        <v>3278</v>
      </c>
      <c r="E546" s="148">
        <v>0.43</v>
      </c>
      <c r="F546" s="148" t="s">
        <v>11</v>
      </c>
      <c r="S546" s="146">
        <v>0.22</v>
      </c>
      <c r="T546" s="146">
        <v>4139</v>
      </c>
      <c r="U546" s="146">
        <v>0.21</v>
      </c>
      <c r="V546" s="146" t="s">
        <v>11</v>
      </c>
      <c r="AH546" s="146">
        <v>54</v>
      </c>
      <c r="AI546" s="146" t="s">
        <v>11</v>
      </c>
    </row>
    <row r="547" spans="1:35">
      <c r="A547" s="148">
        <v>2014</v>
      </c>
      <c r="B547" s="148" t="s">
        <v>166</v>
      </c>
      <c r="C547" s="148" t="s">
        <v>167</v>
      </c>
      <c r="D547" s="148">
        <v>1799</v>
      </c>
      <c r="E547" s="148">
        <v>0.51</v>
      </c>
      <c r="F547" s="148" t="s">
        <v>10</v>
      </c>
      <c r="S547" s="146">
        <v>0.16</v>
      </c>
      <c r="T547" s="146">
        <v>2680</v>
      </c>
      <c r="U547" s="146">
        <v>0.14000000000000001</v>
      </c>
      <c r="V547" s="146" t="s">
        <v>11</v>
      </c>
      <c r="AH547" s="146">
        <v>44</v>
      </c>
      <c r="AI547" s="146" t="s">
        <v>11</v>
      </c>
    </row>
    <row r="548" spans="1:35">
      <c r="A548" s="148">
        <v>2014</v>
      </c>
      <c r="B548" s="148" t="s">
        <v>168</v>
      </c>
      <c r="C548" s="148" t="s">
        <v>169</v>
      </c>
      <c r="D548" s="148">
        <v>896</v>
      </c>
      <c r="E548" s="148">
        <v>0.65</v>
      </c>
      <c r="F548" s="148" t="s">
        <v>10</v>
      </c>
      <c r="S548" s="146">
        <v>0.17</v>
      </c>
      <c r="T548" s="146">
        <v>1259</v>
      </c>
      <c r="U548" s="146">
        <v>0.24</v>
      </c>
      <c r="V548" s="146" t="s">
        <v>10</v>
      </c>
      <c r="AH548" s="146">
        <v>72</v>
      </c>
      <c r="AI548" s="146" t="s">
        <v>11</v>
      </c>
    </row>
    <row r="549" spans="1:35">
      <c r="A549" s="148">
        <v>2014</v>
      </c>
      <c r="B549" s="148" t="s">
        <v>170</v>
      </c>
      <c r="C549" s="148" t="s">
        <v>171</v>
      </c>
      <c r="D549" s="148">
        <v>440</v>
      </c>
      <c r="E549" s="148">
        <v>0.69</v>
      </c>
      <c r="F549" s="148" t="s">
        <v>10</v>
      </c>
      <c r="S549" s="146">
        <v>0.15</v>
      </c>
      <c r="T549" s="146">
        <v>674</v>
      </c>
      <c r="U549" s="146">
        <v>0.18</v>
      </c>
      <c r="V549" s="146" t="s">
        <v>10</v>
      </c>
      <c r="AH549" s="146">
        <v>56</v>
      </c>
      <c r="AI549" s="146" t="s">
        <v>11</v>
      </c>
    </row>
    <row r="550" spans="1:35">
      <c r="A550" s="148">
        <v>2014</v>
      </c>
      <c r="B550" s="148" t="s">
        <v>172</v>
      </c>
      <c r="C550" s="148" t="s">
        <v>173</v>
      </c>
      <c r="D550" s="148">
        <v>227</v>
      </c>
      <c r="E550" s="148">
        <v>0.56000000000000005</v>
      </c>
      <c r="F550" s="148" t="s">
        <v>10</v>
      </c>
      <c r="S550" s="146">
        <v>0.16</v>
      </c>
      <c r="T550" s="146">
        <v>329</v>
      </c>
      <c r="U550" s="146">
        <v>0.15</v>
      </c>
      <c r="V550" s="146" t="s">
        <v>11</v>
      </c>
      <c r="AH550" s="146">
        <v>59</v>
      </c>
      <c r="AI550" s="146" t="s">
        <v>11</v>
      </c>
    </row>
    <row r="551" spans="1:35">
      <c r="A551" s="148">
        <v>2014</v>
      </c>
      <c r="B551" s="148" t="s">
        <v>174</v>
      </c>
      <c r="C551" s="148" t="s">
        <v>175</v>
      </c>
      <c r="D551" s="148">
        <v>315</v>
      </c>
      <c r="E551" s="148">
        <v>0.68</v>
      </c>
      <c r="F551" s="148" t="s">
        <v>10</v>
      </c>
      <c r="S551" s="146">
        <v>0.16</v>
      </c>
      <c r="T551" s="146">
        <v>490</v>
      </c>
      <c r="U551" s="146">
        <v>0.18</v>
      </c>
      <c r="V551" s="146" t="s">
        <v>10</v>
      </c>
      <c r="AH551" s="146">
        <v>50</v>
      </c>
      <c r="AI551" s="146" t="s">
        <v>11</v>
      </c>
    </row>
    <row r="552" spans="1:35">
      <c r="A552" s="148">
        <v>2014</v>
      </c>
      <c r="B552" s="148" t="s">
        <v>176</v>
      </c>
      <c r="C552" s="148" t="s">
        <v>177</v>
      </c>
      <c r="D552" s="148">
        <v>252</v>
      </c>
      <c r="E552" s="148">
        <v>0.62</v>
      </c>
      <c r="F552" s="148" t="s">
        <v>10</v>
      </c>
      <c r="S552" s="146">
        <v>0.15</v>
      </c>
      <c r="T552" s="146">
        <v>374</v>
      </c>
      <c r="U552" s="146">
        <v>0.21</v>
      </c>
      <c r="V552" s="146" t="s">
        <v>10</v>
      </c>
      <c r="AH552" s="146">
        <v>65</v>
      </c>
      <c r="AI552" s="146" t="s">
        <v>11</v>
      </c>
    </row>
    <row r="553" spans="1:35">
      <c r="A553" s="148">
        <v>2014</v>
      </c>
      <c r="B553" s="148" t="s">
        <v>178</v>
      </c>
      <c r="C553" s="148" t="s">
        <v>179</v>
      </c>
      <c r="D553" s="148">
        <v>108</v>
      </c>
      <c r="E553" s="148">
        <v>0.7</v>
      </c>
      <c r="F553" s="148" t="s">
        <v>10</v>
      </c>
      <c r="S553" s="146">
        <v>0.12</v>
      </c>
      <c r="T553" s="146">
        <v>176</v>
      </c>
      <c r="U553" s="146">
        <v>0.03</v>
      </c>
      <c r="V553" s="146" t="s">
        <v>11</v>
      </c>
      <c r="AH553" s="146">
        <v>42</v>
      </c>
      <c r="AI553" s="146" t="s">
        <v>11</v>
      </c>
    </row>
    <row r="554" spans="1:35">
      <c r="A554" s="148">
        <v>2014</v>
      </c>
      <c r="B554" s="148" t="s">
        <v>180</v>
      </c>
      <c r="C554" s="148" t="s">
        <v>181</v>
      </c>
      <c r="D554" s="148">
        <v>362</v>
      </c>
      <c r="E554" s="148">
        <v>0.43</v>
      </c>
      <c r="F554" s="148" t="s">
        <v>11</v>
      </c>
      <c r="S554" s="146">
        <v>0.11</v>
      </c>
      <c r="T554" s="146">
        <v>763</v>
      </c>
      <c r="U554" s="146">
        <v>0.03</v>
      </c>
      <c r="V554" s="146" t="s">
        <v>11</v>
      </c>
      <c r="AH554" s="146">
        <v>42</v>
      </c>
      <c r="AI554" s="146" t="s">
        <v>11</v>
      </c>
    </row>
    <row r="555" spans="1:35">
      <c r="A555" s="148">
        <v>2014</v>
      </c>
      <c r="B555" s="148" t="s">
        <v>182</v>
      </c>
      <c r="C555" s="148" t="s">
        <v>183</v>
      </c>
      <c r="D555" s="148">
        <v>532</v>
      </c>
      <c r="E555" s="148">
        <v>0.77</v>
      </c>
      <c r="F555" s="148" t="s">
        <v>10</v>
      </c>
      <c r="S555" s="146">
        <v>0.14000000000000001</v>
      </c>
      <c r="T555" s="146">
        <v>877</v>
      </c>
      <c r="U555" s="146">
        <v>0.38</v>
      </c>
      <c r="V555" s="146" t="s">
        <v>10</v>
      </c>
      <c r="AH555" s="146">
        <v>92</v>
      </c>
      <c r="AI555" s="146" t="s">
        <v>10</v>
      </c>
    </row>
    <row r="556" spans="1:35">
      <c r="A556" s="148">
        <v>2014</v>
      </c>
      <c r="B556" s="148" t="s">
        <v>184</v>
      </c>
      <c r="C556" s="148" t="s">
        <v>185</v>
      </c>
      <c r="D556" s="148">
        <v>144</v>
      </c>
      <c r="E556" s="148">
        <v>0.7</v>
      </c>
      <c r="F556" s="148" t="s">
        <v>10</v>
      </c>
      <c r="S556" s="146">
        <v>0.13</v>
      </c>
      <c r="T556" s="146">
        <v>245</v>
      </c>
      <c r="U556" s="146">
        <v>0.27</v>
      </c>
      <c r="V556" s="146" t="s">
        <v>10</v>
      </c>
      <c r="AH556" s="146">
        <v>87</v>
      </c>
      <c r="AI556" s="146" t="s">
        <v>10</v>
      </c>
    </row>
    <row r="557" spans="1:35">
      <c r="A557" s="148">
        <v>2014</v>
      </c>
      <c r="B557" s="148" t="s">
        <v>186</v>
      </c>
      <c r="C557" s="148" t="s">
        <v>187</v>
      </c>
      <c r="D557" s="148">
        <v>250</v>
      </c>
      <c r="E557" s="148">
        <v>0.57999999999999996</v>
      </c>
      <c r="F557" s="148" t="s">
        <v>10</v>
      </c>
      <c r="S557" s="146">
        <v>0.19</v>
      </c>
      <c r="T557" s="146">
        <v>376</v>
      </c>
      <c r="U557" s="146">
        <v>0.21</v>
      </c>
      <c r="V557" s="146" t="s">
        <v>10</v>
      </c>
      <c r="AH557" s="146">
        <v>57</v>
      </c>
      <c r="AI557" s="146" t="s">
        <v>11</v>
      </c>
    </row>
    <row r="558" spans="1:35">
      <c r="A558" s="148">
        <v>2014</v>
      </c>
      <c r="B558" s="148" t="s">
        <v>188</v>
      </c>
      <c r="C558" s="148" t="s">
        <v>189</v>
      </c>
      <c r="D558" s="148">
        <v>147</v>
      </c>
      <c r="E558" s="148">
        <v>0.42</v>
      </c>
      <c r="F558" s="148" t="s">
        <v>11</v>
      </c>
      <c r="S558" s="146">
        <v>0.18</v>
      </c>
      <c r="T558" s="146">
        <v>218</v>
      </c>
      <c r="U558" s="146">
        <v>0.17</v>
      </c>
      <c r="V558" s="146" t="s">
        <v>11</v>
      </c>
      <c r="AH558" s="146">
        <v>53</v>
      </c>
      <c r="AI558" s="146" t="s">
        <v>11</v>
      </c>
    </row>
    <row r="559" spans="1:35">
      <c r="A559" s="148">
        <v>2014</v>
      </c>
      <c r="B559" s="148" t="s">
        <v>190</v>
      </c>
      <c r="C559" s="148" t="s">
        <v>191</v>
      </c>
      <c r="D559" s="148">
        <v>869</v>
      </c>
      <c r="E559" s="148">
        <v>0.75</v>
      </c>
      <c r="F559" s="148" t="s">
        <v>10</v>
      </c>
      <c r="S559" s="146">
        <v>0.14000000000000001</v>
      </c>
      <c r="T559" s="146">
        <v>1380</v>
      </c>
      <c r="U559" s="146">
        <v>0.25</v>
      </c>
      <c r="V559" s="146" t="s">
        <v>10</v>
      </c>
      <c r="AH559" s="146">
        <v>73</v>
      </c>
      <c r="AI559" s="146" t="s">
        <v>11</v>
      </c>
    </row>
    <row r="560" spans="1:35">
      <c r="A560" s="148">
        <v>2014</v>
      </c>
      <c r="B560" s="148" t="s">
        <v>192</v>
      </c>
      <c r="C560" s="148" t="s">
        <v>193</v>
      </c>
      <c r="D560" s="148">
        <v>248</v>
      </c>
      <c r="E560" s="148">
        <v>0.65</v>
      </c>
      <c r="F560" s="148" t="s">
        <v>10</v>
      </c>
      <c r="S560" s="146">
        <v>0.16</v>
      </c>
      <c r="T560" s="146">
        <v>376</v>
      </c>
      <c r="U560" s="146">
        <v>0.22</v>
      </c>
      <c r="V560" s="146" t="s">
        <v>10</v>
      </c>
      <c r="AH560" s="146">
        <v>67</v>
      </c>
      <c r="AI560" s="146" t="s">
        <v>11</v>
      </c>
    </row>
    <row r="561" spans="1:35">
      <c r="A561" s="148">
        <v>2014</v>
      </c>
      <c r="B561" s="148" t="s">
        <v>194</v>
      </c>
      <c r="C561" s="148" t="s">
        <v>195</v>
      </c>
      <c r="D561" s="148">
        <v>627</v>
      </c>
      <c r="E561" s="148">
        <v>0.64</v>
      </c>
      <c r="F561" s="148" t="s">
        <v>10</v>
      </c>
      <c r="S561" s="146">
        <v>0.13</v>
      </c>
      <c r="T561" s="146">
        <v>987</v>
      </c>
      <c r="U561" s="146">
        <v>0.18</v>
      </c>
      <c r="V561" s="146" t="s">
        <v>10</v>
      </c>
      <c r="AH561" s="146">
        <v>54</v>
      </c>
      <c r="AI561" s="146" t="s">
        <v>11</v>
      </c>
    </row>
    <row r="562" spans="1:35">
      <c r="A562" s="148">
        <v>2014</v>
      </c>
      <c r="B562" s="148" t="s">
        <v>196</v>
      </c>
      <c r="C562" s="148" t="s">
        <v>197</v>
      </c>
      <c r="D562" s="148">
        <v>457</v>
      </c>
      <c r="E562" s="148">
        <v>0.56999999999999995</v>
      </c>
      <c r="F562" s="148" t="s">
        <v>10</v>
      </c>
      <c r="S562" s="146">
        <v>0.2</v>
      </c>
      <c r="T562" s="146">
        <v>568</v>
      </c>
      <c r="U562" s="146">
        <v>0.22</v>
      </c>
      <c r="V562" s="146" t="s">
        <v>10</v>
      </c>
      <c r="AH562" s="146">
        <v>52</v>
      </c>
      <c r="AI562" s="146" t="s">
        <v>11</v>
      </c>
    </row>
    <row r="563" spans="1:35">
      <c r="A563" s="148">
        <v>2014</v>
      </c>
      <c r="B563" s="148" t="s">
        <v>198</v>
      </c>
      <c r="C563" s="148" t="s">
        <v>199</v>
      </c>
      <c r="D563" s="148">
        <v>95</v>
      </c>
      <c r="E563" s="148">
        <v>0.77</v>
      </c>
      <c r="F563" s="148" t="s">
        <v>10</v>
      </c>
      <c r="S563" s="146">
        <v>0.13</v>
      </c>
      <c r="T563" s="146">
        <v>167</v>
      </c>
      <c r="U563" s="146">
        <v>0.34</v>
      </c>
      <c r="V563" s="146" t="s">
        <v>10</v>
      </c>
      <c r="AH563" s="146">
        <v>86</v>
      </c>
      <c r="AI563" s="146" t="s">
        <v>10</v>
      </c>
    </row>
    <row r="564" spans="1:35">
      <c r="A564" s="148">
        <v>2014</v>
      </c>
      <c r="B564" s="148" t="s">
        <v>200</v>
      </c>
      <c r="C564" s="148" t="s">
        <v>201</v>
      </c>
      <c r="D564" s="148">
        <v>573</v>
      </c>
      <c r="E564" s="148">
        <v>0.48</v>
      </c>
      <c r="F564" s="148" t="s">
        <v>11</v>
      </c>
      <c r="S564" s="146">
        <v>0.15</v>
      </c>
      <c r="T564" s="146">
        <v>845</v>
      </c>
      <c r="U564" s="146">
        <v>0.11</v>
      </c>
      <c r="V564" s="146" t="s">
        <v>11</v>
      </c>
      <c r="AH564" s="146">
        <v>61</v>
      </c>
      <c r="AI564" s="146" t="s">
        <v>11</v>
      </c>
    </row>
    <row r="565" spans="1:35">
      <c r="A565" s="148">
        <v>2014</v>
      </c>
      <c r="B565" s="148" t="s">
        <v>202</v>
      </c>
      <c r="C565" s="148" t="s">
        <v>203</v>
      </c>
      <c r="D565" s="148">
        <v>200</v>
      </c>
      <c r="E565" s="148">
        <v>0.28999999999999998</v>
      </c>
      <c r="F565" s="148" t="s">
        <v>11</v>
      </c>
      <c r="S565" s="146">
        <v>0.18</v>
      </c>
      <c r="T565" s="146">
        <v>321</v>
      </c>
      <c r="U565" s="146">
        <v>7.0000000000000007E-2</v>
      </c>
      <c r="V565" s="146" t="s">
        <v>11</v>
      </c>
      <c r="AH565" s="146">
        <v>31</v>
      </c>
      <c r="AI565" s="146" t="s">
        <v>11</v>
      </c>
    </row>
    <row r="566" spans="1:35">
      <c r="A566" s="148">
        <v>2014</v>
      </c>
      <c r="B566" s="148" t="s">
        <v>204</v>
      </c>
      <c r="C566" s="148" t="s">
        <v>205</v>
      </c>
      <c r="D566" s="148">
        <v>3236</v>
      </c>
      <c r="E566" s="148">
        <v>0.39</v>
      </c>
      <c r="F566" s="148" t="s">
        <v>11</v>
      </c>
      <c r="S566" s="146">
        <v>0.21</v>
      </c>
      <c r="T566" s="146">
        <v>4352</v>
      </c>
      <c r="U566" s="146">
        <v>0.16</v>
      </c>
      <c r="V566" s="146" t="s">
        <v>11</v>
      </c>
      <c r="AH566" s="146">
        <v>54</v>
      </c>
      <c r="AI566" s="146" t="s">
        <v>11</v>
      </c>
    </row>
    <row r="567" spans="1:35">
      <c r="A567" s="148">
        <v>2014</v>
      </c>
      <c r="B567" s="148" t="s">
        <v>206</v>
      </c>
      <c r="C567" s="148" t="s">
        <v>207</v>
      </c>
      <c r="D567" s="148">
        <v>139</v>
      </c>
      <c r="E567" s="148">
        <v>0.69</v>
      </c>
      <c r="F567" s="148" t="s">
        <v>10</v>
      </c>
      <c r="S567" s="146">
        <v>0.18</v>
      </c>
      <c r="T567" s="146">
        <v>188</v>
      </c>
      <c r="U567" s="146">
        <v>0.32</v>
      </c>
      <c r="V567" s="146" t="s">
        <v>10</v>
      </c>
      <c r="AH567" s="146">
        <v>77</v>
      </c>
      <c r="AI567" s="146" t="s">
        <v>10</v>
      </c>
    </row>
    <row r="568" spans="1:35">
      <c r="A568" s="148">
        <v>2014</v>
      </c>
      <c r="B568" s="148" t="s">
        <v>208</v>
      </c>
      <c r="C568" s="148" t="s">
        <v>209</v>
      </c>
      <c r="D568" s="148">
        <v>143</v>
      </c>
      <c r="E568" s="148">
        <v>0.66</v>
      </c>
      <c r="F568" s="148" t="s">
        <v>10</v>
      </c>
      <c r="S568" s="146">
        <v>0.14000000000000001</v>
      </c>
      <c r="T568" s="146">
        <v>237</v>
      </c>
      <c r="U568" s="146">
        <v>0.16</v>
      </c>
      <c r="V568" s="146" t="s">
        <v>10</v>
      </c>
      <c r="AH568" s="146">
        <v>34</v>
      </c>
      <c r="AI568" s="146" t="s">
        <v>11</v>
      </c>
    </row>
    <row r="569" spans="1:35">
      <c r="A569" s="148">
        <v>2014</v>
      </c>
      <c r="B569" s="148" t="s">
        <v>210</v>
      </c>
      <c r="C569" s="148" t="s">
        <v>211</v>
      </c>
      <c r="D569" s="148">
        <v>463</v>
      </c>
      <c r="E569" s="148">
        <v>0.56999999999999995</v>
      </c>
      <c r="F569" s="148" t="s">
        <v>10</v>
      </c>
      <c r="S569" s="146">
        <v>0.14000000000000001</v>
      </c>
      <c r="T569" s="146">
        <v>744</v>
      </c>
      <c r="U569" s="146">
        <v>0.09</v>
      </c>
      <c r="V569" s="146" t="s">
        <v>11</v>
      </c>
      <c r="AH569" s="146">
        <v>57</v>
      </c>
      <c r="AI569" s="146" t="s">
        <v>11</v>
      </c>
    </row>
    <row r="570" spans="1:35">
      <c r="A570" s="148">
        <v>2014</v>
      </c>
      <c r="B570" s="148" t="s">
        <v>212</v>
      </c>
      <c r="C570" s="148" t="s">
        <v>213</v>
      </c>
      <c r="D570" s="148">
        <v>142</v>
      </c>
      <c r="E570" s="148">
        <v>0.68</v>
      </c>
      <c r="F570" s="148" t="s">
        <v>10</v>
      </c>
      <c r="S570" s="146">
        <v>0.13</v>
      </c>
      <c r="T570" s="146">
        <v>219</v>
      </c>
      <c r="U570" s="146">
        <v>0.23</v>
      </c>
      <c r="V570" s="146" t="s">
        <v>10</v>
      </c>
      <c r="AH570" s="146">
        <v>59</v>
      </c>
      <c r="AI570" s="146" t="s">
        <v>11</v>
      </c>
    </row>
    <row r="571" spans="1:35">
      <c r="A571" s="148">
        <v>2014</v>
      </c>
      <c r="B571" s="148" t="s">
        <v>214</v>
      </c>
      <c r="C571" s="148" t="s">
        <v>215</v>
      </c>
      <c r="D571" s="148">
        <v>188</v>
      </c>
      <c r="E571" s="148">
        <v>0.76</v>
      </c>
      <c r="F571" s="148" t="s">
        <v>10</v>
      </c>
      <c r="S571" s="146">
        <v>0.14000000000000001</v>
      </c>
      <c r="T571" s="146">
        <v>304</v>
      </c>
      <c r="U571" s="146">
        <v>0.38</v>
      </c>
      <c r="V571" s="146" t="s">
        <v>10</v>
      </c>
      <c r="AH571" s="146">
        <v>74</v>
      </c>
      <c r="AI571" s="146" t="s">
        <v>11</v>
      </c>
    </row>
    <row r="572" spans="1:35">
      <c r="A572" s="148">
        <v>2014</v>
      </c>
      <c r="B572" s="148" t="s">
        <v>216</v>
      </c>
      <c r="C572" s="148" t="s">
        <v>217</v>
      </c>
      <c r="D572" s="148">
        <v>193</v>
      </c>
      <c r="E572" s="148">
        <v>0.45</v>
      </c>
      <c r="F572" s="148" t="s">
        <v>11</v>
      </c>
      <c r="S572" s="146">
        <v>0.16</v>
      </c>
      <c r="T572" s="146">
        <v>252</v>
      </c>
      <c r="U572" s="146">
        <v>0.17</v>
      </c>
      <c r="V572" s="146" t="s">
        <v>10</v>
      </c>
      <c r="AH572" s="146">
        <v>52</v>
      </c>
      <c r="AI572" s="146" t="s">
        <v>11</v>
      </c>
    </row>
    <row r="573" spans="1:35">
      <c r="A573" s="148">
        <v>2014</v>
      </c>
      <c r="B573" s="148" t="s">
        <v>218</v>
      </c>
      <c r="C573" s="148" t="s">
        <v>219</v>
      </c>
      <c r="D573" s="148">
        <v>196</v>
      </c>
      <c r="E573" s="148">
        <v>0.59</v>
      </c>
      <c r="F573" s="148" t="s">
        <v>10</v>
      </c>
      <c r="S573" s="146">
        <v>0.12</v>
      </c>
      <c r="T573" s="146">
        <v>325</v>
      </c>
      <c r="U573" s="146">
        <v>0.11</v>
      </c>
      <c r="V573" s="146" t="s">
        <v>11</v>
      </c>
      <c r="AH573" s="146">
        <v>83</v>
      </c>
      <c r="AI573" s="146" t="s">
        <v>10</v>
      </c>
    </row>
    <row r="574" spans="1:35">
      <c r="A574" s="148">
        <v>2014</v>
      </c>
      <c r="B574" s="148" t="s">
        <v>220</v>
      </c>
      <c r="C574" s="148" t="s">
        <v>221</v>
      </c>
      <c r="D574" s="148">
        <v>143</v>
      </c>
      <c r="E574" s="148">
        <v>0.79</v>
      </c>
      <c r="F574" s="148" t="s">
        <v>10</v>
      </c>
      <c r="S574" s="146">
        <v>0.13</v>
      </c>
      <c r="T574" s="146">
        <v>236</v>
      </c>
      <c r="U574" s="146">
        <v>0.31</v>
      </c>
      <c r="V574" s="146" t="s">
        <v>10</v>
      </c>
      <c r="AH574" s="146">
        <v>60</v>
      </c>
      <c r="AI574" s="146" t="s">
        <v>11</v>
      </c>
    </row>
    <row r="575" spans="1:35">
      <c r="A575" s="148">
        <v>2014</v>
      </c>
      <c r="B575" s="148" t="s">
        <v>222</v>
      </c>
      <c r="C575" s="148" t="s">
        <v>223</v>
      </c>
      <c r="D575" s="148">
        <v>106</v>
      </c>
      <c r="E575" s="148">
        <v>0.81</v>
      </c>
      <c r="F575" s="148" t="s">
        <v>10</v>
      </c>
      <c r="S575" s="146">
        <v>0.15</v>
      </c>
      <c r="T575" s="146">
        <v>172</v>
      </c>
      <c r="U575" s="146">
        <v>0.38</v>
      </c>
      <c r="V575" s="146" t="s">
        <v>10</v>
      </c>
      <c r="AH575" s="146">
        <v>99</v>
      </c>
      <c r="AI575" s="146" t="s">
        <v>10</v>
      </c>
    </row>
    <row r="576" spans="1:35">
      <c r="A576" s="148">
        <v>2014</v>
      </c>
      <c r="B576" s="148" t="s">
        <v>224</v>
      </c>
      <c r="C576" s="148" t="s">
        <v>225</v>
      </c>
      <c r="D576" s="148">
        <v>96</v>
      </c>
      <c r="E576" s="148">
        <v>0.66</v>
      </c>
      <c r="F576" s="148" t="s">
        <v>10</v>
      </c>
      <c r="S576" s="146">
        <v>0.19</v>
      </c>
      <c r="T576" s="146">
        <v>131</v>
      </c>
      <c r="U576" s="146">
        <v>0.24</v>
      </c>
      <c r="V576" s="146" t="s">
        <v>10</v>
      </c>
      <c r="AH576" s="146">
        <v>72</v>
      </c>
      <c r="AI576" s="146" t="s">
        <v>11</v>
      </c>
    </row>
    <row r="577" spans="1:35">
      <c r="A577" s="148">
        <v>2014</v>
      </c>
      <c r="B577" s="148" t="s">
        <v>226</v>
      </c>
      <c r="C577" s="148" t="s">
        <v>227</v>
      </c>
      <c r="D577" s="148">
        <v>113</v>
      </c>
      <c r="E577" s="148">
        <v>0.75</v>
      </c>
      <c r="F577" s="148" t="s">
        <v>10</v>
      </c>
      <c r="S577" s="146">
        <v>0.12</v>
      </c>
      <c r="T577" s="146">
        <v>196</v>
      </c>
      <c r="U577" s="146">
        <v>0.19</v>
      </c>
      <c r="V577" s="146" t="s">
        <v>10</v>
      </c>
      <c r="AH577" s="146">
        <v>57</v>
      </c>
      <c r="AI577" s="146" t="s">
        <v>11</v>
      </c>
    </row>
    <row r="578" spans="1:35">
      <c r="A578" s="148">
        <v>2014</v>
      </c>
      <c r="B578" s="148" t="s">
        <v>228</v>
      </c>
      <c r="C578" s="148" t="s">
        <v>229</v>
      </c>
      <c r="D578" s="148">
        <v>5719</v>
      </c>
      <c r="E578" s="148">
        <v>0.53</v>
      </c>
      <c r="F578" s="148" t="s">
        <v>10</v>
      </c>
      <c r="S578" s="146">
        <v>0.2</v>
      </c>
      <c r="T578" s="146">
        <v>7540</v>
      </c>
      <c r="U578" s="146">
        <v>0.25</v>
      </c>
      <c r="V578" s="146" t="s">
        <v>10</v>
      </c>
      <c r="AH578" s="146">
        <v>61</v>
      </c>
      <c r="AI578" s="146" t="s">
        <v>11</v>
      </c>
    </row>
    <row r="579" spans="1:35">
      <c r="A579" s="148">
        <v>2014</v>
      </c>
      <c r="B579" s="148" t="s">
        <v>230</v>
      </c>
      <c r="C579" s="148" t="s">
        <v>231</v>
      </c>
      <c r="D579" s="148">
        <v>89</v>
      </c>
      <c r="E579" s="148">
        <v>0.49</v>
      </c>
      <c r="F579" s="148" t="s">
        <v>11</v>
      </c>
      <c r="S579" s="146">
        <v>0.15</v>
      </c>
      <c r="T579" s="146">
        <v>126</v>
      </c>
      <c r="U579" s="146">
        <v>0.15</v>
      </c>
      <c r="V579" s="146" t="s">
        <v>11</v>
      </c>
      <c r="AH579" s="146">
        <v>75</v>
      </c>
      <c r="AI579" s="146" t="s">
        <v>10</v>
      </c>
    </row>
    <row r="580" spans="1:35">
      <c r="A580" s="148">
        <v>2014</v>
      </c>
      <c r="B580" s="148" t="s">
        <v>232</v>
      </c>
      <c r="C580" s="148" t="s">
        <v>233</v>
      </c>
      <c r="D580" s="148">
        <v>288</v>
      </c>
      <c r="E580" s="148">
        <v>0.53</v>
      </c>
      <c r="F580" s="148" t="s">
        <v>10</v>
      </c>
      <c r="S580" s="146">
        <v>0.22</v>
      </c>
      <c r="T580" s="146">
        <v>354</v>
      </c>
      <c r="U580" s="146">
        <v>0.27</v>
      </c>
      <c r="V580" s="146" t="s">
        <v>10</v>
      </c>
      <c r="AH580" s="146">
        <v>98</v>
      </c>
      <c r="AI580" s="146" t="s">
        <v>10</v>
      </c>
    </row>
    <row r="581" spans="1:35">
      <c r="A581" s="148">
        <v>2014</v>
      </c>
      <c r="B581" s="148" t="s">
        <v>234</v>
      </c>
      <c r="C581" s="148" t="s">
        <v>235</v>
      </c>
      <c r="D581" s="148">
        <v>143</v>
      </c>
      <c r="E581" s="148">
        <v>0.68</v>
      </c>
      <c r="F581" s="148" t="s">
        <v>10</v>
      </c>
      <c r="S581" s="146">
        <v>0.17</v>
      </c>
      <c r="T581" s="146">
        <v>206</v>
      </c>
      <c r="U581" s="146">
        <v>0.33</v>
      </c>
      <c r="V581" s="146" t="s">
        <v>10</v>
      </c>
    </row>
    <row r="582" spans="1:35">
      <c r="A582" s="148">
        <v>2014</v>
      </c>
      <c r="B582" s="148" t="s">
        <v>236</v>
      </c>
      <c r="C582" s="148" t="s">
        <v>237</v>
      </c>
      <c r="D582" s="148">
        <v>136</v>
      </c>
      <c r="E582" s="148">
        <v>0.61</v>
      </c>
      <c r="F582" s="148" t="s">
        <v>10</v>
      </c>
      <c r="S582" s="146">
        <v>0.19</v>
      </c>
      <c r="T582" s="146">
        <v>170</v>
      </c>
      <c r="U582" s="146">
        <v>0.25</v>
      </c>
      <c r="V582" s="146" t="s">
        <v>10</v>
      </c>
      <c r="AH582" s="146">
        <v>68</v>
      </c>
      <c r="AI582" s="146" t="s">
        <v>11</v>
      </c>
    </row>
    <row r="583" spans="1:35">
      <c r="A583" s="148">
        <v>2014</v>
      </c>
      <c r="B583" s="148" t="s">
        <v>238</v>
      </c>
      <c r="C583" s="148" t="s">
        <v>239</v>
      </c>
      <c r="D583" s="148">
        <v>98</v>
      </c>
      <c r="E583" s="148">
        <v>0.6</v>
      </c>
      <c r="F583" s="148" t="s">
        <v>10</v>
      </c>
      <c r="S583" s="146">
        <v>0.17</v>
      </c>
      <c r="T583" s="146">
        <v>115</v>
      </c>
      <c r="U583" s="146">
        <v>0.12</v>
      </c>
      <c r="V583" s="146" t="s">
        <v>11</v>
      </c>
    </row>
    <row r="584" spans="1:35">
      <c r="A584" s="148">
        <v>2014</v>
      </c>
      <c r="B584" s="148" t="s">
        <v>240</v>
      </c>
      <c r="C584" s="148" t="s">
        <v>241</v>
      </c>
      <c r="D584" s="148">
        <v>162</v>
      </c>
      <c r="E584" s="148">
        <v>0.62</v>
      </c>
      <c r="F584" s="148" t="s">
        <v>10</v>
      </c>
      <c r="S584" s="146">
        <v>0.16</v>
      </c>
      <c r="T584" s="146">
        <v>231</v>
      </c>
      <c r="U584" s="146">
        <v>0.21</v>
      </c>
      <c r="V584" s="146" t="s">
        <v>10</v>
      </c>
      <c r="AH584" s="146">
        <v>52</v>
      </c>
      <c r="AI584" s="146" t="s">
        <v>11</v>
      </c>
    </row>
    <row r="585" spans="1:35">
      <c r="A585" s="148">
        <v>2014</v>
      </c>
      <c r="B585" s="148" t="s">
        <v>242</v>
      </c>
      <c r="C585" s="148" t="s">
        <v>243</v>
      </c>
      <c r="D585" s="148">
        <v>81</v>
      </c>
      <c r="E585" s="148">
        <v>0.14000000000000001</v>
      </c>
      <c r="F585" s="148" t="s">
        <v>11</v>
      </c>
      <c r="S585" s="146">
        <v>0.3</v>
      </c>
      <c r="T585" s="146">
        <v>87</v>
      </c>
      <c r="U585" s="146">
        <v>0.2</v>
      </c>
      <c r="V585" s="146" t="s">
        <v>11</v>
      </c>
      <c r="AH585" s="146">
        <v>86</v>
      </c>
      <c r="AI585" s="146" t="s">
        <v>10</v>
      </c>
    </row>
    <row r="586" spans="1:35" s="150" customFormat="1">
      <c r="A586" s="149">
        <v>2014</v>
      </c>
      <c r="B586" s="149" t="s">
        <v>394</v>
      </c>
      <c r="C586" s="149" t="s">
        <v>395</v>
      </c>
      <c r="D586" s="149">
        <v>51922</v>
      </c>
      <c r="E586" s="149">
        <v>0.52</v>
      </c>
      <c r="F586" s="149" t="s">
        <v>10</v>
      </c>
      <c r="S586" s="150">
        <v>0.18</v>
      </c>
      <c r="T586" s="150">
        <v>75748</v>
      </c>
      <c r="U586" s="150">
        <v>0.19</v>
      </c>
      <c r="V586" s="150" t="s">
        <v>10</v>
      </c>
      <c r="AH586" s="150">
        <v>56</v>
      </c>
      <c r="AI586" s="150" t="s">
        <v>11</v>
      </c>
    </row>
    <row r="587" spans="1:35" s="150" customFormat="1">
      <c r="A587" s="149">
        <v>2015</v>
      </c>
      <c r="B587" s="149" t="s">
        <v>394</v>
      </c>
      <c r="C587" s="149" t="s">
        <v>395</v>
      </c>
      <c r="D587" s="149">
        <v>54309</v>
      </c>
      <c r="E587" s="149">
        <v>0.56000000000000005</v>
      </c>
      <c r="F587" s="149" t="s">
        <v>10</v>
      </c>
      <c r="S587" s="150">
        <v>0.18</v>
      </c>
      <c r="T587" s="150">
        <v>80482</v>
      </c>
      <c r="U587" s="150">
        <v>0.21</v>
      </c>
      <c r="V587" s="150" t="s">
        <v>10</v>
      </c>
    </row>
    <row r="588" spans="1:35" ht="15.75">
      <c r="A588" s="148">
        <v>2015</v>
      </c>
      <c r="B588" s="148" t="s">
        <v>109</v>
      </c>
      <c r="C588" s="148" t="s">
        <v>110</v>
      </c>
      <c r="D588" s="148">
        <v>115</v>
      </c>
      <c r="E588" s="148">
        <v>0.51</v>
      </c>
      <c r="F588" s="148" t="s">
        <v>10</v>
      </c>
      <c r="S588" s="151">
        <v>0.17</v>
      </c>
      <c r="T588" s="152">
        <v>175</v>
      </c>
      <c r="U588" s="151">
        <v>0.15</v>
      </c>
      <c r="V588" s="153" t="s">
        <v>11</v>
      </c>
    </row>
    <row r="589" spans="1:35" ht="15.75">
      <c r="A589" s="148">
        <v>2015</v>
      </c>
      <c r="B589" s="148" t="s">
        <v>111</v>
      </c>
      <c r="C589" s="148" t="s">
        <v>112</v>
      </c>
      <c r="D589" s="148">
        <v>117</v>
      </c>
      <c r="E589" s="148">
        <v>0.53</v>
      </c>
      <c r="F589" s="148" t="s">
        <v>10</v>
      </c>
      <c r="S589" s="151">
        <v>0.16</v>
      </c>
      <c r="T589" s="152">
        <v>187</v>
      </c>
      <c r="U589" s="151">
        <v>0.12</v>
      </c>
      <c r="V589" s="153" t="s">
        <v>11</v>
      </c>
    </row>
    <row r="590" spans="1:35" ht="15.75">
      <c r="A590" s="148">
        <v>2015</v>
      </c>
      <c r="B590" s="148" t="s">
        <v>113</v>
      </c>
      <c r="C590" s="148" t="s">
        <v>114</v>
      </c>
      <c r="D590" s="148">
        <v>92</v>
      </c>
      <c r="E590" s="148">
        <v>0.77</v>
      </c>
      <c r="F590" s="148" t="s">
        <v>10</v>
      </c>
      <c r="S590" s="151">
        <v>0.15</v>
      </c>
      <c r="T590" s="152">
        <v>151</v>
      </c>
      <c r="U590" s="151">
        <v>0.41</v>
      </c>
      <c r="V590" s="153" t="s">
        <v>10</v>
      </c>
    </row>
    <row r="591" spans="1:35" ht="15.75">
      <c r="A591" s="148">
        <v>2015</v>
      </c>
      <c r="B591" s="148" t="s">
        <v>115</v>
      </c>
      <c r="C591" s="148" t="s">
        <v>116</v>
      </c>
      <c r="D591" s="148">
        <v>135</v>
      </c>
      <c r="E591" s="148">
        <v>0.7</v>
      </c>
      <c r="F591" s="148" t="s">
        <v>10</v>
      </c>
      <c r="S591" s="151">
        <v>0.15</v>
      </c>
      <c r="T591" s="152">
        <v>238</v>
      </c>
      <c r="U591" s="151">
        <v>0.24</v>
      </c>
      <c r="V591" s="153" t="s">
        <v>10</v>
      </c>
    </row>
    <row r="592" spans="1:35" ht="15.75">
      <c r="A592" s="148">
        <v>2015</v>
      </c>
      <c r="B592" s="148" t="s">
        <v>117</v>
      </c>
      <c r="C592" s="148" t="s">
        <v>118</v>
      </c>
      <c r="D592" s="148">
        <v>343</v>
      </c>
      <c r="E592" s="148">
        <v>0.59</v>
      </c>
      <c r="F592" s="148" t="s">
        <v>10</v>
      </c>
      <c r="S592" s="151">
        <v>0.19</v>
      </c>
      <c r="T592" s="152">
        <v>441</v>
      </c>
      <c r="U592" s="151">
        <v>0.22</v>
      </c>
      <c r="V592" s="153" t="s">
        <v>10</v>
      </c>
    </row>
    <row r="593" spans="1:22" ht="15.75">
      <c r="A593" s="148">
        <v>2015</v>
      </c>
      <c r="B593" s="148" t="s">
        <v>119</v>
      </c>
      <c r="C593" s="148" t="s">
        <v>1040</v>
      </c>
      <c r="D593" s="148">
        <v>235</v>
      </c>
      <c r="E593" s="148">
        <v>0.64</v>
      </c>
      <c r="F593" s="148" t="s">
        <v>10</v>
      </c>
      <c r="S593" s="151">
        <v>0.14000000000000001</v>
      </c>
      <c r="T593" s="152">
        <v>364</v>
      </c>
      <c r="U593" s="151">
        <v>0.13</v>
      </c>
      <c r="V593" s="153" t="s">
        <v>11</v>
      </c>
    </row>
    <row r="594" spans="1:22" ht="15.75">
      <c r="A594" s="148">
        <v>2015</v>
      </c>
      <c r="B594" s="148" t="s">
        <v>121</v>
      </c>
      <c r="C594" s="148" t="s">
        <v>122</v>
      </c>
      <c r="D594" s="148">
        <v>110</v>
      </c>
      <c r="E594" s="148">
        <v>0.84</v>
      </c>
      <c r="F594" s="148" t="s">
        <v>10</v>
      </c>
      <c r="S594" s="151">
        <v>0.09</v>
      </c>
      <c r="T594" s="152">
        <v>227</v>
      </c>
      <c r="U594" s="151">
        <v>0.35</v>
      </c>
      <c r="V594" s="153" t="s">
        <v>10</v>
      </c>
    </row>
    <row r="595" spans="1:22" ht="15.75">
      <c r="A595" s="148">
        <v>2015</v>
      </c>
      <c r="B595" s="148" t="s">
        <v>123</v>
      </c>
      <c r="C595" s="148" t="s">
        <v>124</v>
      </c>
      <c r="D595" s="148">
        <v>11372</v>
      </c>
      <c r="E595" s="148">
        <v>0.49</v>
      </c>
      <c r="F595" s="148" t="s">
        <v>11</v>
      </c>
      <c r="S595" s="151">
        <v>0.2</v>
      </c>
      <c r="T595" s="152">
        <v>14856</v>
      </c>
      <c r="U595" s="151">
        <v>0.19</v>
      </c>
      <c r="V595" s="153" t="s">
        <v>11</v>
      </c>
    </row>
    <row r="596" spans="1:22" ht="15.75">
      <c r="A596" s="148">
        <v>2015</v>
      </c>
      <c r="B596" s="148" t="s">
        <v>125</v>
      </c>
      <c r="C596" s="148" t="s">
        <v>126</v>
      </c>
      <c r="D596" s="148">
        <v>152</v>
      </c>
      <c r="E596" s="148">
        <v>0.86</v>
      </c>
      <c r="F596" s="148" t="s">
        <v>10</v>
      </c>
      <c r="S596" s="151">
        <v>0.14000000000000001</v>
      </c>
      <c r="T596" s="152">
        <v>227</v>
      </c>
      <c r="U596" s="151">
        <v>0.35</v>
      </c>
      <c r="V596" s="153" t="s">
        <v>10</v>
      </c>
    </row>
    <row r="597" spans="1:22" ht="15.75">
      <c r="A597" s="148">
        <v>2015</v>
      </c>
      <c r="B597" s="148" t="s">
        <v>127</v>
      </c>
      <c r="C597" s="148" t="s">
        <v>128</v>
      </c>
      <c r="D597" s="148">
        <v>2757</v>
      </c>
      <c r="E597" s="148">
        <v>0.53</v>
      </c>
      <c r="F597" s="148" t="s">
        <v>10</v>
      </c>
      <c r="S597" s="151">
        <v>0.2</v>
      </c>
      <c r="T597" s="152">
        <v>3424</v>
      </c>
      <c r="U597" s="151">
        <v>0.21</v>
      </c>
      <c r="V597" s="153" t="s">
        <v>10</v>
      </c>
    </row>
    <row r="598" spans="1:22" ht="15.75">
      <c r="A598" s="148">
        <v>2015</v>
      </c>
      <c r="B598" s="148" t="s">
        <v>129</v>
      </c>
      <c r="C598" s="148" t="s">
        <v>130</v>
      </c>
      <c r="D598" s="148">
        <v>265</v>
      </c>
      <c r="E598" s="148">
        <v>0.82</v>
      </c>
      <c r="F598" s="148" t="s">
        <v>10</v>
      </c>
      <c r="S598" s="151">
        <v>0.08</v>
      </c>
      <c r="T598" s="152">
        <v>715</v>
      </c>
      <c r="U598" s="151">
        <v>0.23</v>
      </c>
      <c r="V598" s="153" t="s">
        <v>10</v>
      </c>
    </row>
    <row r="599" spans="1:22" ht="15.75">
      <c r="A599" s="148">
        <v>2015</v>
      </c>
      <c r="B599" s="148" t="s">
        <v>131</v>
      </c>
      <c r="C599" s="148" t="s">
        <v>132</v>
      </c>
      <c r="D599" s="148">
        <v>247</v>
      </c>
      <c r="E599" s="148">
        <v>0.71</v>
      </c>
      <c r="F599" s="148" t="s">
        <v>10</v>
      </c>
      <c r="S599" s="151">
        <v>0.11</v>
      </c>
      <c r="T599" s="152">
        <v>536</v>
      </c>
      <c r="U599" s="151">
        <v>0.19</v>
      </c>
      <c r="V599" s="153" t="s">
        <v>10</v>
      </c>
    </row>
    <row r="600" spans="1:22" ht="15.75">
      <c r="A600" s="148">
        <v>2015</v>
      </c>
      <c r="B600" s="148" t="s">
        <v>133</v>
      </c>
      <c r="C600" s="148" t="s">
        <v>134</v>
      </c>
      <c r="D600" s="148">
        <v>85</v>
      </c>
      <c r="E600" s="148">
        <v>0.73</v>
      </c>
      <c r="F600" s="148" t="s">
        <v>10</v>
      </c>
      <c r="S600" s="151">
        <v>0.16</v>
      </c>
      <c r="T600" s="152">
        <v>134</v>
      </c>
      <c r="U600" s="151">
        <v>0.33</v>
      </c>
      <c r="V600" s="153" t="s">
        <v>10</v>
      </c>
    </row>
    <row r="601" spans="1:22" ht="15.75">
      <c r="A601" s="148">
        <v>2015</v>
      </c>
      <c r="B601" s="148" t="s">
        <v>135</v>
      </c>
      <c r="C601" s="148" t="s">
        <v>136</v>
      </c>
      <c r="D601" s="148">
        <v>843</v>
      </c>
      <c r="E601" s="148">
        <v>0.54</v>
      </c>
      <c r="F601" s="148" t="s">
        <v>10</v>
      </c>
      <c r="S601" s="151">
        <v>0.14000000000000001</v>
      </c>
      <c r="T601" s="152">
        <v>1480</v>
      </c>
      <c r="U601" s="151">
        <v>0.09</v>
      </c>
      <c r="V601" s="153" t="s">
        <v>11</v>
      </c>
    </row>
    <row r="602" spans="1:22" ht="15.75">
      <c r="A602" s="148">
        <v>2015</v>
      </c>
      <c r="B602" s="148" t="s">
        <v>137</v>
      </c>
      <c r="C602" s="148" t="s">
        <v>138</v>
      </c>
      <c r="D602" s="148">
        <v>259</v>
      </c>
      <c r="E602" s="148">
        <v>0.54</v>
      </c>
      <c r="F602" s="148" t="s">
        <v>10</v>
      </c>
      <c r="S602" s="151">
        <v>0.18</v>
      </c>
      <c r="T602" s="152">
        <v>366</v>
      </c>
      <c r="U602" s="151">
        <v>0.17</v>
      </c>
      <c r="V602" s="153" t="s">
        <v>11</v>
      </c>
    </row>
    <row r="603" spans="1:22" ht="15.75">
      <c r="A603" s="148">
        <v>2015</v>
      </c>
      <c r="B603" s="148" t="s">
        <v>139</v>
      </c>
      <c r="C603" s="148" t="s">
        <v>140</v>
      </c>
      <c r="D603" s="148">
        <v>98</v>
      </c>
      <c r="E603" s="148">
        <v>0.76</v>
      </c>
      <c r="F603" s="148" t="s">
        <v>10</v>
      </c>
      <c r="S603" s="151">
        <v>0.16</v>
      </c>
      <c r="T603" s="152">
        <v>138</v>
      </c>
      <c r="U603" s="151">
        <v>0.17</v>
      </c>
      <c r="V603" s="153" t="s">
        <v>10</v>
      </c>
    </row>
    <row r="604" spans="1:22" ht="15.75">
      <c r="A604" s="148">
        <v>2015</v>
      </c>
      <c r="B604" s="148" t="s">
        <v>293</v>
      </c>
      <c r="C604" s="148" t="s">
        <v>292</v>
      </c>
      <c r="D604" s="148">
        <v>62</v>
      </c>
      <c r="E604" s="148">
        <v>0.57999999999999996</v>
      </c>
      <c r="F604" s="148" t="s">
        <v>10</v>
      </c>
      <c r="S604" s="151">
        <v>0.18</v>
      </c>
      <c r="T604" s="152">
        <v>97</v>
      </c>
      <c r="U604" s="151">
        <v>0.16</v>
      </c>
      <c r="V604" s="153" t="s">
        <v>11</v>
      </c>
    </row>
    <row r="605" spans="1:22" ht="15.75">
      <c r="A605" s="148">
        <v>2015</v>
      </c>
      <c r="B605" s="148" t="s">
        <v>141</v>
      </c>
      <c r="C605" s="148" t="s">
        <v>142</v>
      </c>
      <c r="D605" s="148">
        <v>107</v>
      </c>
      <c r="E605" s="148">
        <v>0.65</v>
      </c>
      <c r="F605" s="148" t="s">
        <v>10</v>
      </c>
      <c r="S605" s="151">
        <v>0.19</v>
      </c>
      <c r="T605" s="152">
        <v>148</v>
      </c>
      <c r="U605" s="151">
        <v>0.31</v>
      </c>
      <c r="V605" s="153" t="s">
        <v>10</v>
      </c>
    </row>
    <row r="606" spans="1:22" ht="15.75">
      <c r="A606" s="148">
        <v>2015</v>
      </c>
      <c r="B606" s="148" t="s">
        <v>143</v>
      </c>
      <c r="C606" s="148" t="s">
        <v>144</v>
      </c>
      <c r="D606" s="148">
        <v>712</v>
      </c>
      <c r="E606" s="148">
        <v>0.6</v>
      </c>
      <c r="F606" s="148" t="s">
        <v>10</v>
      </c>
      <c r="S606" s="151">
        <v>0.15</v>
      </c>
      <c r="T606" s="152">
        <v>1115</v>
      </c>
      <c r="U606" s="151">
        <v>0.11</v>
      </c>
      <c r="V606" s="153" t="s">
        <v>11</v>
      </c>
    </row>
    <row r="607" spans="1:22" ht="15.75">
      <c r="A607" s="148">
        <v>2015</v>
      </c>
      <c r="B607" s="148" t="s">
        <v>145</v>
      </c>
      <c r="C607" s="148" t="s">
        <v>146</v>
      </c>
      <c r="D607" s="148">
        <v>598</v>
      </c>
      <c r="E607" s="148">
        <v>0.52</v>
      </c>
      <c r="F607" s="148" t="s">
        <v>10</v>
      </c>
      <c r="S607" s="151">
        <v>0.17</v>
      </c>
      <c r="T607" s="152">
        <v>843</v>
      </c>
      <c r="U607" s="151">
        <v>0.13</v>
      </c>
      <c r="V607" s="153" t="s">
        <v>11</v>
      </c>
    </row>
    <row r="608" spans="1:22" ht="15.75">
      <c r="A608" s="148">
        <v>2015</v>
      </c>
      <c r="B608" s="148" t="s">
        <v>147</v>
      </c>
      <c r="C608" s="148" t="s">
        <v>148</v>
      </c>
      <c r="D608" s="148">
        <v>530</v>
      </c>
      <c r="E608" s="148">
        <v>0.6</v>
      </c>
      <c r="F608" s="148" t="s">
        <v>10</v>
      </c>
      <c r="S608" s="151">
        <v>0.19</v>
      </c>
      <c r="T608" s="152">
        <v>727</v>
      </c>
      <c r="U608" s="151">
        <v>0.25</v>
      </c>
      <c r="V608" s="153" t="s">
        <v>10</v>
      </c>
    </row>
    <row r="609" spans="1:22" ht="15.75">
      <c r="A609" s="148">
        <v>2015</v>
      </c>
      <c r="B609" s="148" t="s">
        <v>149</v>
      </c>
      <c r="C609" s="148" t="s">
        <v>150</v>
      </c>
      <c r="D609" s="148">
        <v>834</v>
      </c>
      <c r="E609" s="148">
        <v>0.55000000000000004</v>
      </c>
      <c r="F609" s="148" t="s">
        <v>10</v>
      </c>
      <c r="S609" s="151">
        <v>0.15</v>
      </c>
      <c r="T609" s="152">
        <v>1340</v>
      </c>
      <c r="U609" s="151">
        <v>0.13</v>
      </c>
      <c r="V609" s="153" t="s">
        <v>11</v>
      </c>
    </row>
    <row r="610" spans="1:22" ht="15.75">
      <c r="A610" s="148">
        <v>2015</v>
      </c>
      <c r="B610" s="148" t="s">
        <v>22</v>
      </c>
      <c r="C610" s="148" t="s">
        <v>151</v>
      </c>
      <c r="D610" s="148">
        <v>90</v>
      </c>
      <c r="E610" s="148">
        <v>0.45</v>
      </c>
      <c r="F610" s="148" t="s">
        <v>11</v>
      </c>
      <c r="S610" s="151">
        <v>0.22</v>
      </c>
      <c r="T610" s="152">
        <v>108</v>
      </c>
      <c r="U610" s="151">
        <v>0.23</v>
      </c>
      <c r="V610" s="153" t="s">
        <v>10</v>
      </c>
    </row>
    <row r="611" spans="1:22" ht="15.75">
      <c r="A611" s="148">
        <v>2015</v>
      </c>
      <c r="B611" s="148" t="s">
        <v>152</v>
      </c>
      <c r="C611" s="148" t="s">
        <v>1041</v>
      </c>
      <c r="D611" s="148">
        <v>390</v>
      </c>
      <c r="E611" s="148">
        <v>0.51</v>
      </c>
      <c r="F611" s="148" t="s">
        <v>10</v>
      </c>
      <c r="S611" s="151">
        <v>0.17</v>
      </c>
      <c r="T611" s="152">
        <v>526</v>
      </c>
      <c r="U611" s="151">
        <v>0.13</v>
      </c>
      <c r="V611" s="153" t="s">
        <v>11</v>
      </c>
    </row>
    <row r="612" spans="1:22" ht="15.75">
      <c r="A612" s="148">
        <v>2015</v>
      </c>
      <c r="B612" s="148" t="s">
        <v>154</v>
      </c>
      <c r="C612" s="148" t="s">
        <v>155</v>
      </c>
      <c r="D612" s="148">
        <v>1192</v>
      </c>
      <c r="E612" s="148">
        <v>0.36</v>
      </c>
      <c r="F612" s="148" t="s">
        <v>11</v>
      </c>
      <c r="S612" s="151">
        <v>0.23</v>
      </c>
      <c r="T612" s="152">
        <v>1451</v>
      </c>
      <c r="U612" s="151">
        <v>0.13</v>
      </c>
      <c r="V612" s="153" t="s">
        <v>11</v>
      </c>
    </row>
    <row r="613" spans="1:22" ht="15.75">
      <c r="A613" s="148">
        <v>2015</v>
      </c>
      <c r="B613" s="148" t="s">
        <v>156</v>
      </c>
      <c r="C613" s="148" t="s">
        <v>157</v>
      </c>
      <c r="D613" s="148">
        <v>102</v>
      </c>
      <c r="E613" s="148">
        <v>0.56000000000000005</v>
      </c>
      <c r="F613" s="148" t="s">
        <v>10</v>
      </c>
      <c r="S613" s="151">
        <v>0.17</v>
      </c>
      <c r="T613" s="152">
        <v>148</v>
      </c>
      <c r="U613" s="151">
        <v>0.16</v>
      </c>
      <c r="V613" s="153" t="s">
        <v>11</v>
      </c>
    </row>
    <row r="614" spans="1:22" ht="15.75">
      <c r="A614" s="148">
        <v>2015</v>
      </c>
      <c r="B614" s="148" t="s">
        <v>158</v>
      </c>
      <c r="C614" s="148" t="s">
        <v>159</v>
      </c>
      <c r="D614" s="148">
        <v>2959</v>
      </c>
      <c r="E614" s="148">
        <v>0.56000000000000005</v>
      </c>
      <c r="F614" s="148" t="s">
        <v>10</v>
      </c>
      <c r="S614" s="151">
        <v>0.17</v>
      </c>
      <c r="T614" s="152">
        <v>4058</v>
      </c>
      <c r="U614" s="151">
        <v>0.13</v>
      </c>
      <c r="V614" s="153" t="s">
        <v>11</v>
      </c>
    </row>
    <row r="615" spans="1:22" ht="15.75">
      <c r="A615" s="148">
        <v>2015</v>
      </c>
      <c r="B615" s="148" t="s">
        <v>160</v>
      </c>
      <c r="C615" s="148" t="s">
        <v>161</v>
      </c>
      <c r="D615" s="148">
        <v>229</v>
      </c>
      <c r="E615" s="148">
        <v>0.67</v>
      </c>
      <c r="F615" s="148" t="s">
        <v>10</v>
      </c>
      <c r="S615" s="151">
        <v>0.16</v>
      </c>
      <c r="T615" s="152">
        <v>345</v>
      </c>
      <c r="U615" s="151">
        <v>0.28000000000000003</v>
      </c>
      <c r="V615" s="153" t="s">
        <v>10</v>
      </c>
    </row>
    <row r="616" spans="1:22" ht="15.75">
      <c r="A616" s="148">
        <v>2015</v>
      </c>
      <c r="B616" s="148" t="s">
        <v>162</v>
      </c>
      <c r="C616" s="148" t="s">
        <v>163</v>
      </c>
      <c r="D616" s="148">
        <v>258</v>
      </c>
      <c r="E616" s="148">
        <v>0.91</v>
      </c>
      <c r="F616" s="148" t="s">
        <v>10</v>
      </c>
      <c r="S616" s="151">
        <v>0.13</v>
      </c>
      <c r="T616" s="152">
        <v>437</v>
      </c>
      <c r="U616" s="151">
        <v>0.48</v>
      </c>
      <c r="V616" s="153" t="s">
        <v>10</v>
      </c>
    </row>
    <row r="617" spans="1:22" ht="15.75">
      <c r="A617" s="148">
        <v>2015</v>
      </c>
      <c r="B617" s="148" t="s">
        <v>164</v>
      </c>
      <c r="C617" s="148" t="s">
        <v>165</v>
      </c>
      <c r="D617" s="148">
        <v>2982</v>
      </c>
      <c r="E617" s="148">
        <v>0.51</v>
      </c>
      <c r="F617" s="148" t="s">
        <v>10</v>
      </c>
      <c r="S617" s="151">
        <v>0.21</v>
      </c>
      <c r="T617" s="152">
        <v>3837</v>
      </c>
      <c r="U617" s="151">
        <v>0.22</v>
      </c>
      <c r="V617" s="153" t="s">
        <v>10</v>
      </c>
    </row>
    <row r="618" spans="1:22" ht="15.75">
      <c r="A618" s="148">
        <v>2015</v>
      </c>
      <c r="B618" s="148" t="s">
        <v>166</v>
      </c>
      <c r="C618" s="148" t="s">
        <v>167</v>
      </c>
      <c r="D618" s="148">
        <v>1888</v>
      </c>
      <c r="E618" s="148">
        <v>0.5</v>
      </c>
      <c r="F618" s="148" t="s">
        <v>11</v>
      </c>
      <c r="S618" s="151">
        <v>0.15</v>
      </c>
      <c r="T618" s="152">
        <v>2923</v>
      </c>
      <c r="U618" s="151">
        <v>0.1</v>
      </c>
      <c r="V618" s="153" t="s">
        <v>11</v>
      </c>
    </row>
    <row r="619" spans="1:22" ht="15.75">
      <c r="A619" s="148">
        <v>2015</v>
      </c>
      <c r="B619" s="148" t="s">
        <v>168</v>
      </c>
      <c r="C619" s="148" t="s">
        <v>169</v>
      </c>
      <c r="D619" s="148">
        <v>902</v>
      </c>
      <c r="E619" s="148">
        <v>0.72</v>
      </c>
      <c r="F619" s="148" t="s">
        <v>10</v>
      </c>
      <c r="S619" s="151">
        <v>0.17</v>
      </c>
      <c r="T619" s="152">
        <v>1284</v>
      </c>
      <c r="U619" s="151">
        <v>0.31</v>
      </c>
      <c r="V619" s="153" t="s">
        <v>10</v>
      </c>
    </row>
    <row r="620" spans="1:22" ht="15.75">
      <c r="A620" s="148">
        <v>2015</v>
      </c>
      <c r="B620" s="148" t="s">
        <v>170</v>
      </c>
      <c r="C620" s="148" t="s">
        <v>171</v>
      </c>
      <c r="D620" s="148">
        <v>471</v>
      </c>
      <c r="E620" s="148">
        <v>0.71</v>
      </c>
      <c r="F620" s="148" t="s">
        <v>10</v>
      </c>
      <c r="S620" s="151">
        <v>0.15</v>
      </c>
      <c r="T620" s="152">
        <v>713</v>
      </c>
      <c r="U620" s="151">
        <v>0.21</v>
      </c>
      <c r="V620" s="153" t="s">
        <v>10</v>
      </c>
    </row>
    <row r="621" spans="1:22" ht="15.75">
      <c r="A621" s="148">
        <v>2015</v>
      </c>
      <c r="B621" s="148" t="s">
        <v>172</v>
      </c>
      <c r="C621" s="148" t="s">
        <v>173</v>
      </c>
      <c r="D621" s="148">
        <v>242</v>
      </c>
      <c r="E621" s="148">
        <v>0.66</v>
      </c>
      <c r="F621" s="148" t="s">
        <v>10</v>
      </c>
      <c r="S621" s="151">
        <v>0.17</v>
      </c>
      <c r="T621" s="152">
        <v>342</v>
      </c>
      <c r="U621" s="151">
        <v>0.2</v>
      </c>
      <c r="V621" s="153" t="s">
        <v>10</v>
      </c>
    </row>
    <row r="622" spans="1:22" ht="15.75">
      <c r="A622" s="148">
        <v>2015</v>
      </c>
      <c r="B622" s="148" t="s">
        <v>174</v>
      </c>
      <c r="C622" s="148" t="s">
        <v>175</v>
      </c>
      <c r="D622" s="148">
        <v>336</v>
      </c>
      <c r="E622" s="148">
        <v>0.64</v>
      </c>
      <c r="F622" s="148" t="s">
        <v>10</v>
      </c>
      <c r="S622" s="151">
        <v>0.15</v>
      </c>
      <c r="T622" s="152">
        <v>560</v>
      </c>
      <c r="U622" s="151">
        <v>0.2</v>
      </c>
      <c r="V622" s="153" t="s">
        <v>10</v>
      </c>
    </row>
    <row r="623" spans="1:22" ht="15.75">
      <c r="A623" s="148">
        <v>2015</v>
      </c>
      <c r="B623" s="148" t="s">
        <v>176</v>
      </c>
      <c r="C623" s="148" t="s">
        <v>177</v>
      </c>
      <c r="D623" s="148">
        <v>308</v>
      </c>
      <c r="E623" s="148">
        <v>0.66</v>
      </c>
      <c r="F623" s="148" t="s">
        <v>10</v>
      </c>
      <c r="S623" s="151">
        <v>0.16</v>
      </c>
      <c r="T623" s="152">
        <v>439</v>
      </c>
      <c r="U623" s="151">
        <v>0.26</v>
      </c>
      <c r="V623" s="153" t="s">
        <v>10</v>
      </c>
    </row>
    <row r="624" spans="1:22" ht="15.75">
      <c r="A624" s="148">
        <v>2015</v>
      </c>
      <c r="B624" s="148" t="s">
        <v>178</v>
      </c>
      <c r="C624" s="148" t="s">
        <v>179</v>
      </c>
      <c r="D624" s="148">
        <v>158</v>
      </c>
      <c r="E624" s="148">
        <v>0.53</v>
      </c>
      <c r="F624" s="148" t="s">
        <v>10</v>
      </c>
      <c r="S624" s="151">
        <v>0.14000000000000001</v>
      </c>
      <c r="T624" s="152">
        <v>229</v>
      </c>
      <c r="U624" s="151">
        <v>0.1</v>
      </c>
      <c r="V624" s="153" t="s">
        <v>11</v>
      </c>
    </row>
    <row r="625" spans="1:22" ht="15.75">
      <c r="A625" s="148">
        <v>2015</v>
      </c>
      <c r="B625" s="148" t="s">
        <v>180</v>
      </c>
      <c r="C625" s="148" t="s">
        <v>181</v>
      </c>
      <c r="D625" s="148">
        <v>576</v>
      </c>
      <c r="E625" s="148">
        <v>0.48</v>
      </c>
      <c r="F625" s="148" t="s">
        <v>11</v>
      </c>
      <c r="S625" s="151">
        <v>0.18</v>
      </c>
      <c r="T625" s="152">
        <v>2282</v>
      </c>
      <c r="U625" s="151">
        <v>0.09</v>
      </c>
      <c r="V625" s="153" t="s">
        <v>11</v>
      </c>
    </row>
    <row r="626" spans="1:22" ht="15.75">
      <c r="A626" s="148">
        <v>2015</v>
      </c>
      <c r="B626" s="148" t="s">
        <v>182</v>
      </c>
      <c r="C626" s="148" t="s">
        <v>183</v>
      </c>
      <c r="D626" s="148">
        <v>518</v>
      </c>
      <c r="E626" s="148">
        <v>0.75</v>
      </c>
      <c r="F626" s="148" t="s">
        <v>10</v>
      </c>
      <c r="S626" s="151">
        <v>0.14000000000000001</v>
      </c>
      <c r="T626" s="152">
        <v>831</v>
      </c>
      <c r="U626" s="151">
        <v>0.37</v>
      </c>
      <c r="V626" s="153" t="s">
        <v>10</v>
      </c>
    </row>
    <row r="627" spans="1:22" ht="15.75">
      <c r="A627" s="148">
        <v>2015</v>
      </c>
      <c r="B627" s="148" t="s">
        <v>184</v>
      </c>
      <c r="C627" s="148" t="s">
        <v>185</v>
      </c>
      <c r="D627" s="148">
        <v>131</v>
      </c>
      <c r="E627" s="148">
        <v>0.68</v>
      </c>
      <c r="F627" s="148" t="s">
        <v>10</v>
      </c>
      <c r="S627" s="151">
        <v>0.13</v>
      </c>
      <c r="T627" s="152">
        <v>239</v>
      </c>
      <c r="U627" s="151">
        <v>0.18</v>
      </c>
      <c r="V627" s="153" t="s">
        <v>10</v>
      </c>
    </row>
    <row r="628" spans="1:22" ht="15.75">
      <c r="A628" s="148">
        <v>2015</v>
      </c>
      <c r="B628" s="148" t="s">
        <v>186</v>
      </c>
      <c r="C628" s="148" t="s">
        <v>187</v>
      </c>
      <c r="D628" s="148">
        <v>284</v>
      </c>
      <c r="E628" s="148">
        <v>0.64</v>
      </c>
      <c r="F628" s="148" t="s">
        <v>10</v>
      </c>
      <c r="S628" s="151">
        <v>0.19</v>
      </c>
      <c r="T628" s="152">
        <v>415</v>
      </c>
      <c r="U628" s="151">
        <v>0.28000000000000003</v>
      </c>
      <c r="V628" s="153" t="s">
        <v>10</v>
      </c>
    </row>
    <row r="629" spans="1:22" ht="15.75">
      <c r="A629" s="148">
        <v>2015</v>
      </c>
      <c r="B629" s="148" t="s">
        <v>188</v>
      </c>
      <c r="C629" s="148" t="s">
        <v>189</v>
      </c>
      <c r="D629" s="148">
        <v>170</v>
      </c>
      <c r="E629" s="148">
        <v>0.5</v>
      </c>
      <c r="F629" s="148" t="s">
        <v>11</v>
      </c>
      <c r="S629" s="151">
        <v>0.18</v>
      </c>
      <c r="T629" s="152">
        <v>242</v>
      </c>
      <c r="U629" s="151">
        <v>0.13</v>
      </c>
      <c r="V629" s="153" t="s">
        <v>11</v>
      </c>
    </row>
    <row r="630" spans="1:22" ht="15.75">
      <c r="A630" s="148">
        <v>2015</v>
      </c>
      <c r="B630" s="148" t="s">
        <v>190</v>
      </c>
      <c r="C630" s="148" t="s">
        <v>191</v>
      </c>
      <c r="D630" s="148">
        <v>861</v>
      </c>
      <c r="E630" s="148">
        <v>0.74</v>
      </c>
      <c r="F630" s="148" t="s">
        <v>10</v>
      </c>
      <c r="S630" s="151">
        <v>0.14000000000000001</v>
      </c>
      <c r="T630" s="152">
        <v>1328</v>
      </c>
      <c r="U630" s="151">
        <v>0.23</v>
      </c>
      <c r="V630" s="153" t="s">
        <v>10</v>
      </c>
    </row>
    <row r="631" spans="1:22" ht="15.75">
      <c r="A631" s="148">
        <v>2015</v>
      </c>
      <c r="B631" s="148" t="s">
        <v>192</v>
      </c>
      <c r="C631" s="148" t="s">
        <v>193</v>
      </c>
      <c r="D631" s="148">
        <v>286</v>
      </c>
      <c r="E631" s="148">
        <v>0.71</v>
      </c>
      <c r="F631" s="148" t="s">
        <v>10</v>
      </c>
      <c r="S631" s="151">
        <v>0.17</v>
      </c>
      <c r="T631" s="152">
        <v>403</v>
      </c>
      <c r="U631" s="151">
        <v>0.28000000000000003</v>
      </c>
      <c r="V631" s="153" t="s">
        <v>10</v>
      </c>
    </row>
    <row r="632" spans="1:22" ht="15.75">
      <c r="A632" s="148">
        <v>2015</v>
      </c>
      <c r="B632" s="148" t="s">
        <v>194</v>
      </c>
      <c r="C632" s="148" t="s">
        <v>195</v>
      </c>
      <c r="D632" s="148">
        <v>722</v>
      </c>
      <c r="E632" s="148">
        <v>0.65</v>
      </c>
      <c r="F632" s="148" t="s">
        <v>10</v>
      </c>
      <c r="S632" s="151">
        <v>0.13</v>
      </c>
      <c r="T632" s="152">
        <v>1157</v>
      </c>
      <c r="U632" s="151">
        <v>0.17</v>
      </c>
      <c r="V632" s="153" t="s">
        <v>10</v>
      </c>
    </row>
    <row r="633" spans="1:22" ht="15.75">
      <c r="A633" s="148">
        <v>2015</v>
      </c>
      <c r="B633" s="148" t="s">
        <v>196</v>
      </c>
      <c r="C633" s="148" t="s">
        <v>197</v>
      </c>
      <c r="D633" s="148">
        <v>414</v>
      </c>
      <c r="E633" s="148">
        <v>0.6</v>
      </c>
      <c r="F633" s="148" t="s">
        <v>10</v>
      </c>
      <c r="S633" s="151">
        <v>0.2</v>
      </c>
      <c r="T633" s="152">
        <v>516</v>
      </c>
      <c r="U633" s="151">
        <v>0.3</v>
      </c>
      <c r="V633" s="153" t="s">
        <v>10</v>
      </c>
    </row>
    <row r="634" spans="1:22" ht="15.75">
      <c r="A634" s="148">
        <v>2015</v>
      </c>
      <c r="B634" s="148" t="s">
        <v>198</v>
      </c>
      <c r="C634" s="148" t="s">
        <v>199</v>
      </c>
      <c r="D634" s="148">
        <v>98</v>
      </c>
      <c r="E634" s="148">
        <v>0.67</v>
      </c>
      <c r="F634" s="148" t="s">
        <v>10</v>
      </c>
      <c r="S634" s="151">
        <v>0.13</v>
      </c>
      <c r="T634" s="152">
        <v>178</v>
      </c>
      <c r="U634" s="151">
        <v>0.32</v>
      </c>
      <c r="V634" s="153" t="s">
        <v>10</v>
      </c>
    </row>
    <row r="635" spans="1:22" ht="15.75">
      <c r="A635" s="148">
        <v>2015</v>
      </c>
      <c r="B635" s="148" t="s">
        <v>200</v>
      </c>
      <c r="C635" s="148" t="s">
        <v>201</v>
      </c>
      <c r="D635" s="148">
        <v>602</v>
      </c>
      <c r="E635" s="148">
        <v>0.55000000000000004</v>
      </c>
      <c r="F635" s="148" t="s">
        <v>10</v>
      </c>
      <c r="S635" s="151">
        <v>0.15</v>
      </c>
      <c r="T635" s="152">
        <v>896</v>
      </c>
      <c r="U635" s="151">
        <v>0.13</v>
      </c>
      <c r="V635" s="153" t="s">
        <v>11</v>
      </c>
    </row>
    <row r="636" spans="1:22" ht="15.75">
      <c r="A636" s="148">
        <v>2015</v>
      </c>
      <c r="B636" s="148" t="s">
        <v>202</v>
      </c>
      <c r="C636" s="148" t="s">
        <v>203</v>
      </c>
      <c r="D636" s="148">
        <v>239</v>
      </c>
      <c r="E636" s="148">
        <v>0.46</v>
      </c>
      <c r="F636" s="148" t="s">
        <v>11</v>
      </c>
      <c r="S636" s="151">
        <v>0.19</v>
      </c>
      <c r="T636" s="152">
        <v>315</v>
      </c>
      <c r="U636" s="151">
        <v>7.0000000000000007E-2</v>
      </c>
      <c r="V636" s="153" t="s">
        <v>11</v>
      </c>
    </row>
    <row r="637" spans="1:22" ht="15.75">
      <c r="A637" s="148">
        <v>2015</v>
      </c>
      <c r="B637" s="148" t="s">
        <v>204</v>
      </c>
      <c r="C637" s="148" t="s">
        <v>205</v>
      </c>
      <c r="D637" s="148">
        <v>3169</v>
      </c>
      <c r="E637" s="148">
        <v>0.41</v>
      </c>
      <c r="F637" s="148" t="s">
        <v>11</v>
      </c>
      <c r="S637" s="151">
        <v>0.21</v>
      </c>
      <c r="T637" s="152">
        <v>4150</v>
      </c>
      <c r="U637" s="151">
        <v>0.14000000000000001</v>
      </c>
      <c r="V637" s="153" t="s">
        <v>11</v>
      </c>
    </row>
    <row r="638" spans="1:22" ht="15.75">
      <c r="A638" s="148">
        <v>2015</v>
      </c>
      <c r="B638" s="148" t="s">
        <v>206</v>
      </c>
      <c r="C638" s="148" t="s">
        <v>207</v>
      </c>
      <c r="D638" s="148">
        <v>136</v>
      </c>
      <c r="E638" s="148">
        <v>0.63</v>
      </c>
      <c r="F638" s="148" t="s">
        <v>10</v>
      </c>
      <c r="S638" s="151">
        <v>0.19</v>
      </c>
      <c r="T638" s="152">
        <v>180</v>
      </c>
      <c r="U638" s="151">
        <v>0.28999999999999998</v>
      </c>
      <c r="V638" s="153" t="s">
        <v>10</v>
      </c>
    </row>
    <row r="639" spans="1:22" ht="15.75">
      <c r="A639" s="148">
        <v>2015</v>
      </c>
      <c r="B639" s="148" t="s">
        <v>208</v>
      </c>
      <c r="C639" s="148" t="s">
        <v>209</v>
      </c>
      <c r="D639" s="148">
        <v>190</v>
      </c>
      <c r="E639" s="148">
        <v>0.72</v>
      </c>
      <c r="F639" s="148" t="s">
        <v>10</v>
      </c>
      <c r="S639" s="151">
        <v>0.16</v>
      </c>
      <c r="T639" s="152">
        <v>280</v>
      </c>
      <c r="U639" s="151">
        <v>0.19</v>
      </c>
      <c r="V639" s="153" t="s">
        <v>10</v>
      </c>
    </row>
    <row r="640" spans="1:22" ht="15.75">
      <c r="A640" s="148">
        <v>2015</v>
      </c>
      <c r="B640" s="148" t="s">
        <v>1042</v>
      </c>
      <c r="C640" s="148" t="s">
        <v>1043</v>
      </c>
      <c r="D640" s="148">
        <v>66</v>
      </c>
      <c r="E640" s="148">
        <v>0.65</v>
      </c>
      <c r="F640" s="148" t="s">
        <v>10</v>
      </c>
      <c r="S640" s="151">
        <v>0.19</v>
      </c>
      <c r="T640" s="152">
        <v>92</v>
      </c>
      <c r="U640" s="151">
        <v>0.26</v>
      </c>
      <c r="V640" s="153" t="s">
        <v>10</v>
      </c>
    </row>
    <row r="641" spans="1:22" ht="15.75">
      <c r="A641" s="148">
        <v>2015</v>
      </c>
      <c r="B641" s="148" t="s">
        <v>210</v>
      </c>
      <c r="C641" s="148" t="s">
        <v>211</v>
      </c>
      <c r="D641" s="148">
        <v>561</v>
      </c>
      <c r="E641" s="148">
        <v>0.59</v>
      </c>
      <c r="F641" s="148" t="s">
        <v>10</v>
      </c>
      <c r="S641" s="151">
        <v>0.14000000000000001</v>
      </c>
      <c r="T641" s="152">
        <v>914</v>
      </c>
      <c r="U641" s="151">
        <v>0.11</v>
      </c>
      <c r="V641" s="153" t="s">
        <v>11</v>
      </c>
    </row>
    <row r="642" spans="1:22" ht="15.75">
      <c r="A642" s="148">
        <v>2015</v>
      </c>
      <c r="B642" s="148" t="s">
        <v>212</v>
      </c>
      <c r="C642" s="148" t="s">
        <v>213</v>
      </c>
      <c r="D642" s="148">
        <v>134</v>
      </c>
      <c r="E642" s="148">
        <v>0.63</v>
      </c>
      <c r="F642" s="148" t="s">
        <v>10</v>
      </c>
      <c r="S642" s="151">
        <v>0.14000000000000001</v>
      </c>
      <c r="T642" s="152">
        <v>207</v>
      </c>
      <c r="U642" s="151">
        <v>0.21</v>
      </c>
      <c r="V642" s="153" t="s">
        <v>10</v>
      </c>
    </row>
    <row r="643" spans="1:22" ht="15.75">
      <c r="A643" s="148">
        <v>2015</v>
      </c>
      <c r="B643" s="148" t="s">
        <v>214</v>
      </c>
      <c r="C643" s="148" t="s">
        <v>215</v>
      </c>
      <c r="D643" s="148">
        <v>214</v>
      </c>
      <c r="E643" s="148">
        <v>0.74</v>
      </c>
      <c r="F643" s="148" t="s">
        <v>10</v>
      </c>
      <c r="S643" s="151">
        <v>0.14000000000000001</v>
      </c>
      <c r="T643" s="152">
        <v>347</v>
      </c>
      <c r="U643" s="151">
        <v>0.34</v>
      </c>
      <c r="V643" s="153" t="s">
        <v>10</v>
      </c>
    </row>
    <row r="644" spans="1:22" ht="15.75">
      <c r="A644" s="148">
        <v>2015</v>
      </c>
      <c r="B644" s="148" t="s">
        <v>216</v>
      </c>
      <c r="C644" s="148" t="s">
        <v>217</v>
      </c>
      <c r="D644" s="148">
        <v>170</v>
      </c>
      <c r="E644" s="148">
        <v>0.63</v>
      </c>
      <c r="F644" s="148" t="s">
        <v>10</v>
      </c>
      <c r="S644" s="151">
        <v>0.17</v>
      </c>
      <c r="T644" s="152">
        <v>245</v>
      </c>
      <c r="U644" s="151">
        <v>0.16</v>
      </c>
      <c r="V644" s="153" t="s">
        <v>11</v>
      </c>
    </row>
    <row r="645" spans="1:22" ht="15.75">
      <c r="A645" s="148">
        <v>2015</v>
      </c>
      <c r="B645" s="148" t="s">
        <v>218</v>
      </c>
      <c r="C645" s="148" t="s">
        <v>219</v>
      </c>
      <c r="D645" s="148">
        <v>195</v>
      </c>
      <c r="E645" s="148">
        <v>0.7</v>
      </c>
      <c r="F645" s="148" t="s">
        <v>10</v>
      </c>
      <c r="S645" s="151">
        <v>0.12</v>
      </c>
      <c r="T645" s="152">
        <v>340</v>
      </c>
      <c r="U645" s="151">
        <v>0.11</v>
      </c>
      <c r="V645" s="153" t="s">
        <v>11</v>
      </c>
    </row>
    <row r="646" spans="1:22" ht="15.75">
      <c r="A646" s="148">
        <v>2015</v>
      </c>
      <c r="B646" s="148" t="s">
        <v>220</v>
      </c>
      <c r="C646" s="148" t="s">
        <v>221</v>
      </c>
      <c r="D646" s="148">
        <v>135</v>
      </c>
      <c r="E646" s="148">
        <v>0.83</v>
      </c>
      <c r="F646" s="148" t="s">
        <v>10</v>
      </c>
      <c r="S646" s="151">
        <v>0.13</v>
      </c>
      <c r="T646" s="152">
        <v>212</v>
      </c>
      <c r="U646" s="151">
        <v>0.38</v>
      </c>
      <c r="V646" s="153" t="s">
        <v>10</v>
      </c>
    </row>
    <row r="647" spans="1:22" ht="15.75">
      <c r="A647" s="148">
        <v>2015</v>
      </c>
      <c r="B647" s="148" t="s">
        <v>222</v>
      </c>
      <c r="C647" s="148" t="s">
        <v>223</v>
      </c>
      <c r="D647" s="148">
        <v>113</v>
      </c>
      <c r="E647" s="148">
        <v>0.75</v>
      </c>
      <c r="F647" s="148" t="s">
        <v>10</v>
      </c>
      <c r="S647" s="151">
        <v>0.14000000000000001</v>
      </c>
      <c r="T647" s="152">
        <v>176</v>
      </c>
      <c r="U647" s="151">
        <v>0.32</v>
      </c>
      <c r="V647" s="153" t="s">
        <v>10</v>
      </c>
    </row>
    <row r="648" spans="1:22" ht="15.75">
      <c r="A648" s="148">
        <v>2015</v>
      </c>
      <c r="B648" s="148" t="s">
        <v>224</v>
      </c>
      <c r="C648" s="148" t="s">
        <v>225</v>
      </c>
      <c r="D648" s="148">
        <v>106</v>
      </c>
      <c r="E648" s="148">
        <v>0.65</v>
      </c>
      <c r="F648" s="148" t="s">
        <v>10</v>
      </c>
      <c r="S648" s="151">
        <v>0.21</v>
      </c>
      <c r="T648" s="152">
        <v>150</v>
      </c>
      <c r="U648" s="151">
        <v>0.33</v>
      </c>
      <c r="V648" s="153" t="s">
        <v>11</v>
      </c>
    </row>
    <row r="649" spans="1:22" ht="15.75">
      <c r="A649" s="148">
        <v>2015</v>
      </c>
      <c r="B649" s="148" t="s">
        <v>226</v>
      </c>
      <c r="C649" s="148" t="s">
        <v>227</v>
      </c>
      <c r="D649" s="148">
        <v>120</v>
      </c>
      <c r="E649" s="148">
        <v>0.72</v>
      </c>
      <c r="F649" s="148" t="s">
        <v>10</v>
      </c>
      <c r="S649" s="151">
        <v>0.14000000000000001</v>
      </c>
      <c r="T649" s="152">
        <v>203</v>
      </c>
      <c r="U649" s="151">
        <v>0.2</v>
      </c>
      <c r="V649" s="153" t="s">
        <v>10</v>
      </c>
    </row>
    <row r="650" spans="1:22" ht="15.75">
      <c r="A650" s="148">
        <v>2015</v>
      </c>
      <c r="B650" s="148" t="s">
        <v>228</v>
      </c>
      <c r="C650" s="148" t="s">
        <v>229</v>
      </c>
      <c r="D650" s="148">
        <v>6148</v>
      </c>
      <c r="E650" s="148">
        <v>0.56000000000000005</v>
      </c>
      <c r="F650" s="148" t="s">
        <v>10</v>
      </c>
      <c r="S650" s="151">
        <v>0.21</v>
      </c>
      <c r="T650" s="152">
        <v>8296</v>
      </c>
      <c r="U650" s="151">
        <v>0.28000000000000003</v>
      </c>
      <c r="V650" s="153" t="s">
        <v>10</v>
      </c>
    </row>
    <row r="651" spans="1:22" ht="15.75">
      <c r="A651" s="148">
        <v>2015</v>
      </c>
      <c r="B651" s="148" t="s">
        <v>230</v>
      </c>
      <c r="C651" s="148" t="s">
        <v>231</v>
      </c>
      <c r="D651" s="148">
        <v>100</v>
      </c>
      <c r="E651" s="148">
        <v>0.6</v>
      </c>
      <c r="F651" s="148" t="s">
        <v>10</v>
      </c>
      <c r="S651" s="151">
        <v>0.15</v>
      </c>
      <c r="T651" s="152">
        <v>140</v>
      </c>
      <c r="U651" s="151">
        <v>0.17</v>
      </c>
      <c r="V651" s="153" t="s">
        <v>11</v>
      </c>
    </row>
    <row r="652" spans="1:22" ht="15.75">
      <c r="A652" s="148">
        <v>2015</v>
      </c>
      <c r="B652" s="148" t="s">
        <v>232</v>
      </c>
      <c r="C652" s="148" t="s">
        <v>233</v>
      </c>
      <c r="D652" s="148">
        <v>319</v>
      </c>
      <c r="E652" s="148">
        <v>0.77</v>
      </c>
      <c r="F652" s="148" t="s">
        <v>10</v>
      </c>
      <c r="S652" s="151">
        <v>0.24</v>
      </c>
      <c r="T652" s="152">
        <v>360</v>
      </c>
      <c r="U652" s="151">
        <v>0.46</v>
      </c>
      <c r="V652" s="153" t="s">
        <v>10</v>
      </c>
    </row>
    <row r="653" spans="1:22" ht="15.75">
      <c r="A653" s="148">
        <v>2015</v>
      </c>
      <c r="B653" s="148" t="s">
        <v>1044</v>
      </c>
      <c r="C653" s="148" t="s">
        <v>1045</v>
      </c>
      <c r="D653" s="148">
        <v>212</v>
      </c>
      <c r="E653" s="148">
        <v>0.77</v>
      </c>
      <c r="F653" s="148" t="s">
        <v>10</v>
      </c>
      <c r="S653" s="151">
        <v>0.22</v>
      </c>
      <c r="T653" s="152">
        <v>276</v>
      </c>
      <c r="U653" s="151">
        <v>0.55000000000000004</v>
      </c>
      <c r="V653" s="153" t="s">
        <v>10</v>
      </c>
    </row>
    <row r="654" spans="1:22" ht="15.75">
      <c r="A654" s="148">
        <v>2015</v>
      </c>
      <c r="B654" s="148" t="s">
        <v>236</v>
      </c>
      <c r="C654" s="148" t="s">
        <v>237</v>
      </c>
      <c r="D654" s="148">
        <v>115</v>
      </c>
      <c r="E654" s="148">
        <v>0.43</v>
      </c>
      <c r="F654" s="148" t="s">
        <v>11</v>
      </c>
      <c r="S654" s="151">
        <v>0.2</v>
      </c>
      <c r="T654" s="152">
        <v>140</v>
      </c>
      <c r="U654" s="151">
        <v>0.23</v>
      </c>
      <c r="V654" s="153" t="s">
        <v>10</v>
      </c>
    </row>
    <row r="655" spans="1:22" ht="15.75">
      <c r="A655" s="148">
        <v>2015</v>
      </c>
      <c r="B655" s="148" t="s">
        <v>238</v>
      </c>
      <c r="C655" s="148" t="s">
        <v>239</v>
      </c>
      <c r="D655" s="148">
        <v>99</v>
      </c>
      <c r="E655" s="148">
        <v>0.6</v>
      </c>
      <c r="F655" s="148" t="s">
        <v>10</v>
      </c>
      <c r="S655" s="151">
        <v>0.21</v>
      </c>
      <c r="T655" s="152">
        <v>119</v>
      </c>
      <c r="U655" s="151">
        <v>0.15</v>
      </c>
      <c r="V655" s="153" t="s">
        <v>11</v>
      </c>
    </row>
    <row r="656" spans="1:22" ht="15.75">
      <c r="A656" s="148">
        <v>2015</v>
      </c>
      <c r="B656" s="148" t="s">
        <v>297</v>
      </c>
      <c r="C656" s="148" t="s">
        <v>1046</v>
      </c>
      <c r="D656" s="148">
        <v>141</v>
      </c>
      <c r="E656" s="148">
        <v>0.78</v>
      </c>
      <c r="F656" s="148" t="s">
        <v>10</v>
      </c>
      <c r="S656" s="151">
        <v>0.15</v>
      </c>
      <c r="T656" s="152">
        <v>207</v>
      </c>
      <c r="U656" s="151">
        <v>0.33</v>
      </c>
      <c r="V656" s="153" t="s">
        <v>10</v>
      </c>
    </row>
    <row r="657" spans="1:22" ht="15.75">
      <c r="A657" s="148">
        <v>2015</v>
      </c>
      <c r="B657" s="148" t="s">
        <v>240</v>
      </c>
      <c r="C657" s="148" t="s">
        <v>241</v>
      </c>
      <c r="D657" s="148">
        <v>163</v>
      </c>
      <c r="E657" s="148">
        <v>0.63</v>
      </c>
      <c r="F657" s="148" t="s">
        <v>10</v>
      </c>
      <c r="S657" s="151">
        <v>0.17</v>
      </c>
      <c r="T657" s="152">
        <v>224</v>
      </c>
      <c r="U657" s="151">
        <v>0.21</v>
      </c>
      <c r="V657" s="153" t="s">
        <v>10</v>
      </c>
    </row>
    <row r="658" spans="1:22" ht="15.75">
      <c r="A658" s="148">
        <v>2015</v>
      </c>
      <c r="B658" s="148" t="s">
        <v>75</v>
      </c>
      <c r="C658" s="148" t="s">
        <v>1047</v>
      </c>
      <c r="D658" s="148">
        <v>97</v>
      </c>
      <c r="E658" s="148">
        <v>0.56999999999999995</v>
      </c>
      <c r="F658" s="148" t="s">
        <v>10</v>
      </c>
      <c r="S658" s="151">
        <v>0.2</v>
      </c>
      <c r="T658" s="152">
        <v>139</v>
      </c>
      <c r="U658" s="151">
        <v>0.35</v>
      </c>
      <c r="V658" s="153" t="s">
        <v>10</v>
      </c>
    </row>
    <row r="659" spans="1:22" ht="15.75">
      <c r="A659" s="148">
        <v>2015</v>
      </c>
      <c r="B659" s="148" t="s">
        <v>242</v>
      </c>
      <c r="C659" s="148" t="s">
        <v>243</v>
      </c>
      <c r="D659" s="148">
        <v>85</v>
      </c>
      <c r="E659" s="148">
        <v>0.25</v>
      </c>
      <c r="F659" s="148" t="s">
        <v>11</v>
      </c>
      <c r="S659" s="151">
        <v>0.31</v>
      </c>
      <c r="T659" s="152">
        <v>94</v>
      </c>
      <c r="U659" s="151">
        <v>0.28999999999999998</v>
      </c>
      <c r="V659" s="153"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1"/>
  <dimension ref="A1:F66"/>
  <sheetViews>
    <sheetView showGridLines="0" workbookViewId="0">
      <selection activeCell="I12" sqref="I12"/>
    </sheetView>
  </sheetViews>
  <sheetFormatPr defaultRowHeight="15"/>
  <cols>
    <col min="1" max="1" width="42.140625" customWidth="1"/>
    <col min="2" max="2" width="10.42578125" customWidth="1"/>
    <col min="3" max="3" width="9.85546875" customWidth="1"/>
    <col min="4" max="4" width="12.85546875" customWidth="1"/>
    <col min="5" max="5" width="18.5703125" customWidth="1"/>
    <col min="6" max="6" width="20.42578125" customWidth="1"/>
  </cols>
  <sheetData>
    <row r="1" spans="1:6" ht="31.5">
      <c r="A1" s="154" t="s">
        <v>1048</v>
      </c>
    </row>
    <row r="6" spans="1:6" ht="31.5">
      <c r="A6" s="154" t="s">
        <v>1049</v>
      </c>
    </row>
    <row r="8" spans="1:6" ht="37.5" customHeight="1">
      <c r="A8" s="155" t="s">
        <v>1050</v>
      </c>
      <c r="B8" s="156" t="s">
        <v>1051</v>
      </c>
      <c r="C8" s="156" t="s">
        <v>1052</v>
      </c>
      <c r="D8" s="156" t="s">
        <v>1053</v>
      </c>
      <c r="E8" s="156" t="s">
        <v>1054</v>
      </c>
      <c r="F8" s="156" t="s">
        <v>1055</v>
      </c>
    </row>
    <row r="9" spans="1:6">
      <c r="A9" s="157" t="s">
        <v>112</v>
      </c>
      <c r="B9" s="158" t="s">
        <v>111</v>
      </c>
      <c r="C9" s="159" t="s">
        <v>10</v>
      </c>
      <c r="D9" s="159" t="s">
        <v>10</v>
      </c>
      <c r="E9" s="159" t="s">
        <v>11</v>
      </c>
      <c r="F9" s="159" t="s">
        <v>11</v>
      </c>
    </row>
    <row r="10" spans="1:6">
      <c r="A10" s="157" t="s">
        <v>116</v>
      </c>
      <c r="B10" s="158" t="s">
        <v>115</v>
      </c>
      <c r="C10" s="159" t="s">
        <v>10</v>
      </c>
      <c r="D10" s="159" t="s">
        <v>10</v>
      </c>
      <c r="E10" s="159" t="s">
        <v>10</v>
      </c>
      <c r="F10" s="159" t="s">
        <v>10</v>
      </c>
    </row>
    <row r="11" spans="1:6">
      <c r="A11" s="157" t="s">
        <v>118</v>
      </c>
      <c r="B11" s="158" t="s">
        <v>117</v>
      </c>
      <c r="C11" s="159" t="s">
        <v>10</v>
      </c>
      <c r="D11" s="159" t="s">
        <v>10</v>
      </c>
      <c r="E11" s="159" t="s">
        <v>11</v>
      </c>
      <c r="F11" s="159" t="s">
        <v>11</v>
      </c>
    </row>
    <row r="12" spans="1:6">
      <c r="A12" s="157" t="s">
        <v>120</v>
      </c>
      <c r="B12" s="158" t="s">
        <v>119</v>
      </c>
      <c r="C12" s="159" t="s">
        <v>10</v>
      </c>
      <c r="D12" s="159" t="s">
        <v>10</v>
      </c>
      <c r="E12" s="159" t="s">
        <v>10</v>
      </c>
      <c r="F12" s="159" t="s">
        <v>10</v>
      </c>
    </row>
    <row r="13" spans="1:6">
      <c r="A13" s="157" t="s">
        <v>122</v>
      </c>
      <c r="B13" s="158" t="s">
        <v>121</v>
      </c>
      <c r="C13" s="159" t="s">
        <v>10</v>
      </c>
      <c r="D13" s="159" t="s">
        <v>10</v>
      </c>
      <c r="E13" s="159" t="s">
        <v>1056</v>
      </c>
      <c r="F13" s="159" t="s">
        <v>1056</v>
      </c>
    </row>
    <row r="14" spans="1:6">
      <c r="A14" s="157" t="s">
        <v>124</v>
      </c>
      <c r="B14" s="158" t="s">
        <v>123</v>
      </c>
      <c r="C14" s="159" t="s">
        <v>11</v>
      </c>
      <c r="D14" s="159" t="s">
        <v>10</v>
      </c>
      <c r="E14" s="159" t="s">
        <v>11</v>
      </c>
      <c r="F14" s="159" t="s">
        <v>11</v>
      </c>
    </row>
    <row r="15" spans="1:6">
      <c r="A15" s="157" t="s">
        <v>126</v>
      </c>
      <c r="B15" s="158" t="s">
        <v>125</v>
      </c>
      <c r="C15" s="159" t="s">
        <v>10</v>
      </c>
      <c r="D15" s="159" t="s">
        <v>10</v>
      </c>
      <c r="E15" s="159" t="s">
        <v>1056</v>
      </c>
      <c r="F15" s="159" t="s">
        <v>1056</v>
      </c>
    </row>
    <row r="16" spans="1:6">
      <c r="A16" s="157" t="s">
        <v>128</v>
      </c>
      <c r="B16" s="158" t="s">
        <v>127</v>
      </c>
      <c r="C16" s="159" t="s">
        <v>11</v>
      </c>
      <c r="D16" s="159" t="s">
        <v>11</v>
      </c>
      <c r="E16" s="159" t="s">
        <v>11</v>
      </c>
      <c r="F16" s="159" t="s">
        <v>11</v>
      </c>
    </row>
    <row r="17" spans="1:6">
      <c r="A17" s="157" t="s">
        <v>130</v>
      </c>
      <c r="B17" s="158" t="s">
        <v>129</v>
      </c>
      <c r="C17" s="159" t="s">
        <v>10</v>
      </c>
      <c r="D17" s="159" t="s">
        <v>10</v>
      </c>
      <c r="E17" s="159" t="s">
        <v>10</v>
      </c>
      <c r="F17" s="159" t="s">
        <v>10</v>
      </c>
    </row>
    <row r="18" spans="1:6">
      <c r="A18" s="157" t="s">
        <v>132</v>
      </c>
      <c r="B18" s="158" t="s">
        <v>131</v>
      </c>
      <c r="C18" s="159" t="s">
        <v>11</v>
      </c>
      <c r="D18" s="159" t="s">
        <v>11</v>
      </c>
      <c r="E18" s="159" t="s">
        <v>11</v>
      </c>
      <c r="F18" s="159" t="s">
        <v>11</v>
      </c>
    </row>
    <row r="19" spans="1:6">
      <c r="A19" s="157" t="s">
        <v>136</v>
      </c>
      <c r="B19" s="158" t="s">
        <v>135</v>
      </c>
      <c r="C19" s="159" t="s">
        <v>10</v>
      </c>
      <c r="D19" s="159" t="s">
        <v>11</v>
      </c>
      <c r="E19" s="159" t="s">
        <v>11</v>
      </c>
      <c r="F19" s="159" t="s">
        <v>11</v>
      </c>
    </row>
    <row r="20" spans="1:6">
      <c r="A20" s="157" t="s">
        <v>138</v>
      </c>
      <c r="B20" s="158" t="s">
        <v>137</v>
      </c>
      <c r="C20" s="159" t="s">
        <v>10</v>
      </c>
      <c r="D20" s="159" t="s">
        <v>10</v>
      </c>
      <c r="E20" s="159" t="s">
        <v>11</v>
      </c>
      <c r="F20" s="159" t="s">
        <v>11</v>
      </c>
    </row>
    <row r="21" spans="1:6">
      <c r="A21" s="157" t="s">
        <v>140</v>
      </c>
      <c r="B21" s="158" t="s">
        <v>139</v>
      </c>
      <c r="C21" s="159" t="s">
        <v>10</v>
      </c>
      <c r="D21" s="159" t="s">
        <v>10</v>
      </c>
      <c r="E21" s="159" t="s">
        <v>10</v>
      </c>
      <c r="F21" s="159" t="s">
        <v>11</v>
      </c>
    </row>
    <row r="22" spans="1:6">
      <c r="A22" s="157" t="s">
        <v>241</v>
      </c>
      <c r="B22" s="158" t="s">
        <v>240</v>
      </c>
      <c r="C22" s="159" t="s">
        <v>10</v>
      </c>
      <c r="D22" s="159" t="s">
        <v>10</v>
      </c>
      <c r="E22" s="159" t="s">
        <v>11</v>
      </c>
      <c r="F22" s="159" t="s">
        <v>11</v>
      </c>
    </row>
    <row r="23" spans="1:6">
      <c r="A23" s="157" t="s">
        <v>144</v>
      </c>
      <c r="B23" s="158" t="s">
        <v>143</v>
      </c>
      <c r="C23" s="159" t="s">
        <v>10</v>
      </c>
      <c r="D23" s="159" t="s">
        <v>10</v>
      </c>
      <c r="E23" s="159" t="s">
        <v>11</v>
      </c>
      <c r="F23" s="159" t="s">
        <v>11</v>
      </c>
    </row>
    <row r="24" spans="1:6">
      <c r="A24" s="157" t="s">
        <v>146</v>
      </c>
      <c r="B24" s="158" t="s">
        <v>145</v>
      </c>
      <c r="C24" s="159" t="s">
        <v>11</v>
      </c>
      <c r="D24" s="159" t="s">
        <v>11</v>
      </c>
      <c r="E24" s="159" t="s">
        <v>11</v>
      </c>
      <c r="F24" s="159" t="s">
        <v>11</v>
      </c>
    </row>
    <row r="25" spans="1:6">
      <c r="A25" s="157" t="s">
        <v>148</v>
      </c>
      <c r="B25" s="158" t="s">
        <v>147</v>
      </c>
      <c r="C25" s="159" t="s">
        <v>11</v>
      </c>
      <c r="D25" s="159" t="s">
        <v>11</v>
      </c>
      <c r="E25" s="159" t="s">
        <v>11</v>
      </c>
      <c r="F25" s="159" t="s">
        <v>11</v>
      </c>
    </row>
    <row r="26" spans="1:6">
      <c r="A26" s="157" t="s">
        <v>150</v>
      </c>
      <c r="B26" s="158" t="s">
        <v>149</v>
      </c>
      <c r="C26" s="159" t="s">
        <v>10</v>
      </c>
      <c r="D26" s="159" t="s">
        <v>11</v>
      </c>
      <c r="E26" s="159" t="s">
        <v>11</v>
      </c>
      <c r="F26" s="159" t="s">
        <v>11</v>
      </c>
    </row>
    <row r="27" spans="1:6">
      <c r="A27" s="157" t="s">
        <v>153</v>
      </c>
      <c r="B27" s="158" t="s">
        <v>152</v>
      </c>
      <c r="C27" s="159" t="s">
        <v>10</v>
      </c>
      <c r="D27" s="159" t="s">
        <v>11</v>
      </c>
      <c r="E27" s="159" t="s">
        <v>11</v>
      </c>
      <c r="F27" s="159" t="s">
        <v>11</v>
      </c>
    </row>
    <row r="28" spans="1:6">
      <c r="A28" s="157" t="s">
        <v>155</v>
      </c>
      <c r="B28" s="158" t="s">
        <v>154</v>
      </c>
      <c r="C28" s="159" t="s">
        <v>11</v>
      </c>
      <c r="D28" s="159" t="s">
        <v>11</v>
      </c>
      <c r="E28" s="159" t="s">
        <v>11</v>
      </c>
      <c r="F28" s="159" t="s">
        <v>11</v>
      </c>
    </row>
    <row r="29" spans="1:6">
      <c r="A29" s="157" t="s">
        <v>157</v>
      </c>
      <c r="B29" s="158" t="s">
        <v>156</v>
      </c>
      <c r="C29" s="159" t="s">
        <v>11</v>
      </c>
      <c r="D29" s="159" t="s">
        <v>10</v>
      </c>
      <c r="E29" s="159" t="s">
        <v>11</v>
      </c>
      <c r="F29" s="159" t="s">
        <v>11</v>
      </c>
    </row>
    <row r="30" spans="1:6" ht="30">
      <c r="A30" s="157" t="s">
        <v>231</v>
      </c>
      <c r="B30" s="158" t="s">
        <v>230</v>
      </c>
      <c r="C30" s="159" t="s">
        <v>11</v>
      </c>
      <c r="D30" s="159" t="s">
        <v>11</v>
      </c>
      <c r="E30" s="159" t="s">
        <v>10</v>
      </c>
      <c r="F30" s="159" t="s">
        <v>10</v>
      </c>
    </row>
    <row r="31" spans="1:6">
      <c r="A31" s="157" t="s">
        <v>159</v>
      </c>
      <c r="B31" s="158" t="s">
        <v>158</v>
      </c>
      <c r="C31" s="159" t="s">
        <v>11</v>
      </c>
      <c r="D31" s="159" t="s">
        <v>11</v>
      </c>
      <c r="E31" s="159" t="s">
        <v>11</v>
      </c>
      <c r="F31" s="159" t="s">
        <v>11</v>
      </c>
    </row>
    <row r="32" spans="1:6">
      <c r="A32" s="157" t="s">
        <v>161</v>
      </c>
      <c r="B32" s="158" t="s">
        <v>160</v>
      </c>
      <c r="C32" s="159" t="s">
        <v>11</v>
      </c>
      <c r="D32" s="159" t="s">
        <v>11</v>
      </c>
      <c r="E32" s="159" t="s">
        <v>11</v>
      </c>
      <c r="F32" s="159" t="s">
        <v>11</v>
      </c>
    </row>
    <row r="33" spans="1:6">
      <c r="A33" s="157" t="s">
        <v>163</v>
      </c>
      <c r="B33" s="158" t="s">
        <v>162</v>
      </c>
      <c r="C33" s="159" t="s">
        <v>10</v>
      </c>
      <c r="D33" s="159" t="s">
        <v>10</v>
      </c>
      <c r="E33" s="159" t="s">
        <v>10</v>
      </c>
      <c r="F33" s="159" t="s">
        <v>10</v>
      </c>
    </row>
    <row r="34" spans="1:6">
      <c r="A34" s="157" t="s">
        <v>233</v>
      </c>
      <c r="B34" s="158" t="s">
        <v>232</v>
      </c>
      <c r="C34" s="159" t="s">
        <v>11</v>
      </c>
      <c r="D34" s="159" t="s">
        <v>10</v>
      </c>
      <c r="E34" s="159" t="s">
        <v>10</v>
      </c>
      <c r="F34" s="159" t="s">
        <v>10</v>
      </c>
    </row>
    <row r="35" spans="1:6">
      <c r="A35" s="157" t="s">
        <v>165</v>
      </c>
      <c r="B35" s="158" t="s">
        <v>164</v>
      </c>
      <c r="C35" s="159" t="s">
        <v>11</v>
      </c>
      <c r="D35" s="159" t="s">
        <v>10</v>
      </c>
      <c r="E35" s="159" t="s">
        <v>11</v>
      </c>
      <c r="F35" s="159" t="s">
        <v>11</v>
      </c>
    </row>
    <row r="36" spans="1:6">
      <c r="A36" s="157" t="s">
        <v>167</v>
      </c>
      <c r="B36" s="158" t="s">
        <v>166</v>
      </c>
      <c r="C36" s="159" t="s">
        <v>11</v>
      </c>
      <c r="D36" s="159" t="s">
        <v>11</v>
      </c>
      <c r="E36" s="159" t="s">
        <v>11</v>
      </c>
      <c r="F36" s="159" t="s">
        <v>11</v>
      </c>
    </row>
    <row r="37" spans="1:6">
      <c r="A37" s="157" t="s">
        <v>169</v>
      </c>
      <c r="B37" s="158" t="s">
        <v>168</v>
      </c>
      <c r="C37" s="159" t="s">
        <v>10</v>
      </c>
      <c r="D37" s="159" t="s">
        <v>10</v>
      </c>
      <c r="E37" s="159" t="s">
        <v>11</v>
      </c>
      <c r="F37" s="159" t="s">
        <v>11</v>
      </c>
    </row>
    <row r="38" spans="1:6">
      <c r="A38" s="157" t="s">
        <v>171</v>
      </c>
      <c r="B38" s="158" t="s">
        <v>170</v>
      </c>
      <c r="C38" s="159" t="s">
        <v>10</v>
      </c>
      <c r="D38" s="159" t="s">
        <v>10</v>
      </c>
      <c r="E38" s="159" t="s">
        <v>11</v>
      </c>
      <c r="F38" s="159" t="s">
        <v>11</v>
      </c>
    </row>
    <row r="39" spans="1:6">
      <c r="A39" s="157" t="s">
        <v>173</v>
      </c>
      <c r="B39" s="158" t="s">
        <v>172</v>
      </c>
      <c r="C39" s="159" t="s">
        <v>10</v>
      </c>
      <c r="D39" s="159" t="s">
        <v>10</v>
      </c>
      <c r="E39" s="159" t="s">
        <v>11</v>
      </c>
      <c r="F39" s="159" t="s">
        <v>11</v>
      </c>
    </row>
    <row r="40" spans="1:6">
      <c r="A40" s="157" t="s">
        <v>175</v>
      </c>
      <c r="B40" s="158" t="s">
        <v>174</v>
      </c>
      <c r="C40" s="159" t="s">
        <v>10</v>
      </c>
      <c r="D40" s="159" t="s">
        <v>11</v>
      </c>
      <c r="E40" s="159" t="s">
        <v>11</v>
      </c>
      <c r="F40" s="159" t="s">
        <v>11</v>
      </c>
    </row>
    <row r="41" spans="1:6">
      <c r="A41" s="157" t="s">
        <v>177</v>
      </c>
      <c r="B41" s="158" t="s">
        <v>176</v>
      </c>
      <c r="C41" s="159" t="s">
        <v>10</v>
      </c>
      <c r="D41" s="159" t="s">
        <v>10</v>
      </c>
      <c r="E41" s="159" t="s">
        <v>11</v>
      </c>
      <c r="F41" s="159" t="s">
        <v>11</v>
      </c>
    </row>
    <row r="42" spans="1:6">
      <c r="A42" s="157" t="s">
        <v>181</v>
      </c>
      <c r="B42" s="158" t="s">
        <v>180</v>
      </c>
      <c r="C42" s="159" t="s">
        <v>11</v>
      </c>
      <c r="D42" s="159" t="s">
        <v>11</v>
      </c>
      <c r="E42" s="159" t="s">
        <v>11</v>
      </c>
      <c r="F42" s="159" t="s">
        <v>11</v>
      </c>
    </row>
    <row r="43" spans="1:6">
      <c r="A43" s="157" t="s">
        <v>183</v>
      </c>
      <c r="B43" s="158" t="s">
        <v>182</v>
      </c>
      <c r="C43" s="159" t="s">
        <v>10</v>
      </c>
      <c r="D43" s="159" t="s">
        <v>10</v>
      </c>
      <c r="E43" s="159" t="s">
        <v>11</v>
      </c>
      <c r="F43" s="159" t="s">
        <v>11</v>
      </c>
    </row>
    <row r="44" spans="1:6">
      <c r="A44" s="157" t="s">
        <v>185</v>
      </c>
      <c r="B44" s="158" t="s">
        <v>184</v>
      </c>
      <c r="C44" s="159" t="s">
        <v>10</v>
      </c>
      <c r="D44" s="159" t="s">
        <v>10</v>
      </c>
      <c r="E44" s="159" t="s">
        <v>11</v>
      </c>
      <c r="F44" s="159" t="s">
        <v>11</v>
      </c>
    </row>
    <row r="45" spans="1:6">
      <c r="A45" s="157" t="s">
        <v>187</v>
      </c>
      <c r="B45" s="158" t="s">
        <v>186</v>
      </c>
      <c r="C45" s="159" t="s">
        <v>10</v>
      </c>
      <c r="D45" s="159" t="s">
        <v>10</v>
      </c>
      <c r="E45" s="159" t="s">
        <v>11</v>
      </c>
      <c r="F45" s="159" t="s">
        <v>11</v>
      </c>
    </row>
    <row r="46" spans="1:6">
      <c r="A46" s="157" t="s">
        <v>189</v>
      </c>
      <c r="B46" s="158" t="s">
        <v>188</v>
      </c>
      <c r="C46" s="159" t="s">
        <v>11</v>
      </c>
      <c r="D46" s="159" t="s">
        <v>10</v>
      </c>
      <c r="E46" s="159" t="s">
        <v>1056</v>
      </c>
      <c r="F46" s="159" t="s">
        <v>1056</v>
      </c>
    </row>
    <row r="47" spans="1:6">
      <c r="A47" s="157" t="s">
        <v>191</v>
      </c>
      <c r="B47" s="158" t="s">
        <v>190</v>
      </c>
      <c r="C47" s="159" t="s">
        <v>10</v>
      </c>
      <c r="D47" s="159" t="s">
        <v>10</v>
      </c>
      <c r="E47" s="159" t="s">
        <v>11</v>
      </c>
      <c r="F47" s="159" t="s">
        <v>11</v>
      </c>
    </row>
    <row r="48" spans="1:6">
      <c r="A48" s="157" t="s">
        <v>193</v>
      </c>
      <c r="B48" s="158" t="s">
        <v>192</v>
      </c>
      <c r="C48" s="159" t="s">
        <v>10</v>
      </c>
      <c r="D48" s="159" t="s">
        <v>10</v>
      </c>
      <c r="E48" s="159" t="s">
        <v>11</v>
      </c>
      <c r="F48" s="159" t="s">
        <v>11</v>
      </c>
    </row>
    <row r="49" spans="1:6">
      <c r="A49" s="157" t="s">
        <v>195</v>
      </c>
      <c r="B49" s="158" t="s">
        <v>194</v>
      </c>
      <c r="C49" s="159" t="s">
        <v>10</v>
      </c>
      <c r="D49" s="159" t="s">
        <v>10</v>
      </c>
      <c r="E49" s="159" t="s">
        <v>11</v>
      </c>
      <c r="F49" s="159" t="s">
        <v>11</v>
      </c>
    </row>
    <row r="50" spans="1:6">
      <c r="A50" s="157" t="s">
        <v>197</v>
      </c>
      <c r="B50" s="158" t="s">
        <v>196</v>
      </c>
      <c r="C50" s="159" t="s">
        <v>11</v>
      </c>
      <c r="D50" s="159" t="s">
        <v>11</v>
      </c>
      <c r="E50" s="159" t="s">
        <v>11</v>
      </c>
      <c r="F50" s="159" t="s">
        <v>11</v>
      </c>
    </row>
    <row r="51" spans="1:6">
      <c r="A51" s="157" t="s">
        <v>199</v>
      </c>
      <c r="B51" s="158" t="s">
        <v>198</v>
      </c>
      <c r="C51" s="159" t="s">
        <v>10</v>
      </c>
      <c r="D51" s="159" t="s">
        <v>10</v>
      </c>
      <c r="E51" s="159" t="s">
        <v>1056</v>
      </c>
      <c r="F51" s="159" t="s">
        <v>11</v>
      </c>
    </row>
    <row r="52" spans="1:6">
      <c r="A52" s="157" t="s">
        <v>201</v>
      </c>
      <c r="B52" s="158" t="s">
        <v>200</v>
      </c>
      <c r="C52" s="159" t="s">
        <v>10</v>
      </c>
      <c r="D52" s="159" t="s">
        <v>10</v>
      </c>
      <c r="E52" s="159" t="s">
        <v>11</v>
      </c>
      <c r="F52" s="159" t="s">
        <v>11</v>
      </c>
    </row>
    <row r="53" spans="1:6">
      <c r="A53" s="157" t="s">
        <v>203</v>
      </c>
      <c r="B53" s="158" t="s">
        <v>202</v>
      </c>
      <c r="C53" s="159" t="s">
        <v>11</v>
      </c>
      <c r="D53" s="159" t="s">
        <v>11</v>
      </c>
      <c r="E53" s="159" t="s">
        <v>11</v>
      </c>
      <c r="F53" s="159" t="s">
        <v>11</v>
      </c>
    </row>
    <row r="54" spans="1:6">
      <c r="A54" s="157" t="s">
        <v>205</v>
      </c>
      <c r="B54" s="158" t="s">
        <v>204</v>
      </c>
      <c r="C54" s="159" t="s">
        <v>11</v>
      </c>
      <c r="D54" s="159" t="s">
        <v>11</v>
      </c>
      <c r="E54" s="159" t="s">
        <v>11</v>
      </c>
      <c r="F54" s="159" t="s">
        <v>11</v>
      </c>
    </row>
    <row r="55" spans="1:6">
      <c r="A55" s="157" t="s">
        <v>207</v>
      </c>
      <c r="B55" s="158" t="s">
        <v>206</v>
      </c>
      <c r="C55" s="159" t="s">
        <v>10</v>
      </c>
      <c r="D55" s="159" t="s">
        <v>10</v>
      </c>
      <c r="E55" s="159" t="s">
        <v>11</v>
      </c>
      <c r="F55" s="159" t="s">
        <v>11</v>
      </c>
    </row>
    <row r="56" spans="1:6">
      <c r="A56" s="157" t="s">
        <v>209</v>
      </c>
      <c r="B56" s="158" t="s">
        <v>208</v>
      </c>
      <c r="C56" s="159" t="s">
        <v>11</v>
      </c>
      <c r="D56" s="159" t="s">
        <v>10</v>
      </c>
      <c r="E56" s="159" t="s">
        <v>1056</v>
      </c>
      <c r="F56" s="159" t="s">
        <v>1056</v>
      </c>
    </row>
    <row r="57" spans="1:6">
      <c r="A57" s="157" t="s">
        <v>211</v>
      </c>
      <c r="B57" s="158" t="s">
        <v>210</v>
      </c>
      <c r="C57" s="159" t="s">
        <v>11</v>
      </c>
      <c r="D57" s="159" t="s">
        <v>11</v>
      </c>
      <c r="E57" s="159" t="s">
        <v>11</v>
      </c>
      <c r="F57" s="159" t="s">
        <v>11</v>
      </c>
    </row>
    <row r="58" spans="1:6">
      <c r="A58" s="157" t="s">
        <v>213</v>
      </c>
      <c r="B58" s="158" t="s">
        <v>212</v>
      </c>
      <c r="C58" s="159" t="s">
        <v>10</v>
      </c>
      <c r="D58" s="159" t="s">
        <v>10</v>
      </c>
      <c r="E58" s="159" t="s">
        <v>11</v>
      </c>
      <c r="F58" s="159" t="s">
        <v>11</v>
      </c>
    </row>
    <row r="59" spans="1:6">
      <c r="A59" s="157" t="s">
        <v>219</v>
      </c>
      <c r="B59" s="158" t="s">
        <v>218</v>
      </c>
      <c r="C59" s="159" t="s">
        <v>10</v>
      </c>
      <c r="D59" s="159" t="s">
        <v>11</v>
      </c>
      <c r="E59" s="159" t="s">
        <v>11</v>
      </c>
      <c r="F59" s="159" t="s">
        <v>11</v>
      </c>
    </row>
    <row r="60" spans="1:6">
      <c r="A60" s="157" t="s">
        <v>215</v>
      </c>
      <c r="B60" s="158" t="s">
        <v>214</v>
      </c>
      <c r="C60" s="159" t="s">
        <v>10</v>
      </c>
      <c r="D60" s="159" t="s">
        <v>10</v>
      </c>
      <c r="E60" s="159" t="s">
        <v>11</v>
      </c>
      <c r="F60" s="159" t="s">
        <v>10</v>
      </c>
    </row>
    <row r="61" spans="1:6">
      <c r="A61" s="157" t="s">
        <v>217</v>
      </c>
      <c r="B61" s="158" t="s">
        <v>216</v>
      </c>
      <c r="C61" s="159" t="s">
        <v>10</v>
      </c>
      <c r="D61" s="159" t="s">
        <v>11</v>
      </c>
      <c r="E61" s="159" t="s">
        <v>11</v>
      </c>
      <c r="F61" s="159" t="s">
        <v>11</v>
      </c>
    </row>
    <row r="62" spans="1:6">
      <c r="A62" s="157" t="s">
        <v>221</v>
      </c>
      <c r="B62" s="158" t="s">
        <v>220</v>
      </c>
      <c r="C62" s="159" t="s">
        <v>10</v>
      </c>
      <c r="D62" s="159" t="s">
        <v>10</v>
      </c>
      <c r="E62" s="159" t="s">
        <v>1056</v>
      </c>
      <c r="F62" s="159" t="s">
        <v>1056</v>
      </c>
    </row>
    <row r="63" spans="1:6">
      <c r="A63" s="157" t="s">
        <v>223</v>
      </c>
      <c r="B63" s="158" t="s">
        <v>222</v>
      </c>
      <c r="C63" s="159" t="s">
        <v>10</v>
      </c>
      <c r="D63" s="159" t="s">
        <v>10</v>
      </c>
      <c r="E63" s="159" t="s">
        <v>1056</v>
      </c>
      <c r="F63" s="159" t="s">
        <v>1056</v>
      </c>
    </row>
    <row r="64" spans="1:6">
      <c r="A64" s="157" t="s">
        <v>227</v>
      </c>
      <c r="B64" s="158" t="s">
        <v>226</v>
      </c>
      <c r="C64" s="159" t="s">
        <v>10</v>
      </c>
      <c r="D64" s="159" t="s">
        <v>10</v>
      </c>
      <c r="E64" s="159" t="s">
        <v>11</v>
      </c>
      <c r="F64" s="159" t="s">
        <v>11</v>
      </c>
    </row>
    <row r="65" spans="1:6">
      <c r="A65" s="157" t="s">
        <v>229</v>
      </c>
      <c r="B65" s="158" t="s">
        <v>228</v>
      </c>
      <c r="C65" s="159" t="s">
        <v>11</v>
      </c>
      <c r="D65" s="159" t="s">
        <v>10</v>
      </c>
      <c r="E65" s="159" t="s">
        <v>11</v>
      </c>
      <c r="F65" s="159" t="s">
        <v>11</v>
      </c>
    </row>
    <row r="66" spans="1:6">
      <c r="A66" s="157" t="s">
        <v>1057</v>
      </c>
      <c r="B66" s="158" t="s">
        <v>394</v>
      </c>
      <c r="C66" s="159" t="s">
        <v>11</v>
      </c>
      <c r="D66" s="159" t="s">
        <v>10</v>
      </c>
      <c r="E66" s="159" t="s">
        <v>11</v>
      </c>
      <c r="F66" s="159" t="s">
        <v>11</v>
      </c>
    </row>
  </sheetData>
  <pageMargins left="0.75" right="0.75" top="1" bottom="1" header="0.5" footer="0.5"/>
  <legacyDrawing r:id="rId1"/>
  <controls>
    <control shapeId="5122" r:id="rId2" name="Control 2"/>
    <control shapeId="5121" r:id="rId3" name="Control 1"/>
  </controls>
</worksheet>
</file>

<file path=xl/worksheets/sheet5.xml><?xml version="1.0" encoding="utf-8"?>
<worksheet xmlns="http://schemas.openxmlformats.org/spreadsheetml/2006/main" xmlns:r="http://schemas.openxmlformats.org/officeDocument/2006/relationships">
  <dimension ref="A1:L32"/>
  <sheetViews>
    <sheetView tabSelected="1" zoomScaleNormal="100" zoomScaleSheetLayoutView="80" workbookViewId="0">
      <selection sqref="A1:K1"/>
    </sheetView>
  </sheetViews>
  <sheetFormatPr defaultRowHeight="15"/>
  <cols>
    <col min="1" max="1" width="19.7109375" customWidth="1"/>
    <col min="5" max="5" width="10.85546875" customWidth="1"/>
    <col min="6" max="6" width="12.140625" customWidth="1"/>
    <col min="7" max="7" width="11.7109375" customWidth="1"/>
    <col min="8" max="8" width="12.85546875" customWidth="1"/>
    <col min="9" max="9" width="13.28515625" customWidth="1"/>
    <col min="10" max="10" width="13.5703125" customWidth="1"/>
    <col min="11" max="11" width="22.7109375" customWidth="1"/>
    <col min="12" max="12" width="23.85546875" customWidth="1"/>
    <col min="257" max="257" width="19.7109375" customWidth="1"/>
    <col min="261" max="261" width="10.85546875" customWidth="1"/>
    <col min="262" max="262" width="12.140625" customWidth="1"/>
    <col min="263" max="263" width="11.7109375" customWidth="1"/>
    <col min="264" max="264" width="12.85546875" customWidth="1"/>
    <col min="265" max="265" width="13.28515625" customWidth="1"/>
    <col min="266" max="266" width="13.5703125" customWidth="1"/>
    <col min="267" max="267" width="22.7109375" customWidth="1"/>
    <col min="268" max="268" width="23.85546875" customWidth="1"/>
    <col min="513" max="513" width="19.7109375" customWidth="1"/>
    <col min="517" max="517" width="10.85546875" customWidth="1"/>
    <col min="518" max="518" width="12.140625" customWidth="1"/>
    <col min="519" max="519" width="11.7109375" customWidth="1"/>
    <col min="520" max="520" width="12.85546875" customWidth="1"/>
    <col min="521" max="521" width="13.28515625" customWidth="1"/>
    <col min="522" max="522" width="13.5703125" customWidth="1"/>
    <col min="523" max="523" width="22.7109375" customWidth="1"/>
    <col min="524" max="524" width="23.85546875" customWidth="1"/>
    <col min="769" max="769" width="19.7109375" customWidth="1"/>
    <col min="773" max="773" width="10.85546875" customWidth="1"/>
    <col min="774" max="774" width="12.140625" customWidth="1"/>
    <col min="775" max="775" width="11.7109375" customWidth="1"/>
    <col min="776" max="776" width="12.85546875" customWidth="1"/>
    <col min="777" max="777" width="13.28515625" customWidth="1"/>
    <col min="778" max="778" width="13.5703125" customWidth="1"/>
    <col min="779" max="779" width="22.7109375" customWidth="1"/>
    <col min="780" max="780" width="23.85546875" customWidth="1"/>
    <col min="1025" max="1025" width="19.7109375" customWidth="1"/>
    <col min="1029" max="1029" width="10.85546875" customWidth="1"/>
    <col min="1030" max="1030" width="12.140625" customWidth="1"/>
    <col min="1031" max="1031" width="11.7109375" customWidth="1"/>
    <col min="1032" max="1032" width="12.85546875" customWidth="1"/>
    <col min="1033" max="1033" width="13.28515625" customWidth="1"/>
    <col min="1034" max="1034" width="13.5703125" customWidth="1"/>
    <col min="1035" max="1035" width="22.7109375" customWidth="1"/>
    <col min="1036" max="1036" width="23.85546875" customWidth="1"/>
    <col min="1281" max="1281" width="19.7109375" customWidth="1"/>
    <col min="1285" max="1285" width="10.85546875" customWidth="1"/>
    <col min="1286" max="1286" width="12.140625" customWidth="1"/>
    <col min="1287" max="1287" width="11.7109375" customWidth="1"/>
    <col min="1288" max="1288" width="12.85546875" customWidth="1"/>
    <col min="1289" max="1289" width="13.28515625" customWidth="1"/>
    <col min="1290" max="1290" width="13.5703125" customWidth="1"/>
    <col min="1291" max="1291" width="22.7109375" customWidth="1"/>
    <col min="1292" max="1292" width="23.85546875" customWidth="1"/>
    <col min="1537" max="1537" width="19.7109375" customWidth="1"/>
    <col min="1541" max="1541" width="10.85546875" customWidth="1"/>
    <col min="1542" max="1542" width="12.140625" customWidth="1"/>
    <col min="1543" max="1543" width="11.7109375" customWidth="1"/>
    <col min="1544" max="1544" width="12.85546875" customWidth="1"/>
    <col min="1545" max="1545" width="13.28515625" customWidth="1"/>
    <col min="1546" max="1546" width="13.5703125" customWidth="1"/>
    <col min="1547" max="1547" width="22.7109375" customWidth="1"/>
    <col min="1548" max="1548" width="23.85546875" customWidth="1"/>
    <col min="1793" max="1793" width="19.7109375" customWidth="1"/>
    <col min="1797" max="1797" width="10.85546875" customWidth="1"/>
    <col min="1798" max="1798" width="12.140625" customWidth="1"/>
    <col min="1799" max="1799" width="11.7109375" customWidth="1"/>
    <col min="1800" max="1800" width="12.85546875" customWidth="1"/>
    <col min="1801" max="1801" width="13.28515625" customWidth="1"/>
    <col min="1802" max="1802" width="13.5703125" customWidth="1"/>
    <col min="1803" max="1803" width="22.7109375" customWidth="1"/>
    <col min="1804" max="1804" width="23.85546875" customWidth="1"/>
    <col min="2049" max="2049" width="19.7109375" customWidth="1"/>
    <col min="2053" max="2053" width="10.85546875" customWidth="1"/>
    <col min="2054" max="2054" width="12.140625" customWidth="1"/>
    <col min="2055" max="2055" width="11.7109375" customWidth="1"/>
    <col min="2056" max="2056" width="12.85546875" customWidth="1"/>
    <col min="2057" max="2057" width="13.28515625" customWidth="1"/>
    <col min="2058" max="2058" width="13.5703125" customWidth="1"/>
    <col min="2059" max="2059" width="22.7109375" customWidth="1"/>
    <col min="2060" max="2060" width="23.85546875" customWidth="1"/>
    <col min="2305" max="2305" width="19.7109375" customWidth="1"/>
    <col min="2309" max="2309" width="10.85546875" customWidth="1"/>
    <col min="2310" max="2310" width="12.140625" customWidth="1"/>
    <col min="2311" max="2311" width="11.7109375" customWidth="1"/>
    <col min="2312" max="2312" width="12.85546875" customWidth="1"/>
    <col min="2313" max="2313" width="13.28515625" customWidth="1"/>
    <col min="2314" max="2314" width="13.5703125" customWidth="1"/>
    <col min="2315" max="2315" width="22.7109375" customWidth="1"/>
    <col min="2316" max="2316" width="23.85546875" customWidth="1"/>
    <col min="2561" max="2561" width="19.7109375" customWidth="1"/>
    <col min="2565" max="2565" width="10.85546875" customWidth="1"/>
    <col min="2566" max="2566" width="12.140625" customWidth="1"/>
    <col min="2567" max="2567" width="11.7109375" customWidth="1"/>
    <col min="2568" max="2568" width="12.85546875" customWidth="1"/>
    <col min="2569" max="2569" width="13.28515625" customWidth="1"/>
    <col min="2570" max="2570" width="13.5703125" customWidth="1"/>
    <col min="2571" max="2571" width="22.7109375" customWidth="1"/>
    <col min="2572" max="2572" width="23.85546875" customWidth="1"/>
    <col min="2817" max="2817" width="19.7109375" customWidth="1"/>
    <col min="2821" max="2821" width="10.85546875" customWidth="1"/>
    <col min="2822" max="2822" width="12.140625" customWidth="1"/>
    <col min="2823" max="2823" width="11.7109375" customWidth="1"/>
    <col min="2824" max="2824" width="12.85546875" customWidth="1"/>
    <col min="2825" max="2825" width="13.28515625" customWidth="1"/>
    <col min="2826" max="2826" width="13.5703125" customWidth="1"/>
    <col min="2827" max="2827" width="22.7109375" customWidth="1"/>
    <col min="2828" max="2828" width="23.85546875" customWidth="1"/>
    <col min="3073" max="3073" width="19.7109375" customWidth="1"/>
    <col min="3077" max="3077" width="10.85546875" customWidth="1"/>
    <col min="3078" max="3078" width="12.140625" customWidth="1"/>
    <col min="3079" max="3079" width="11.7109375" customWidth="1"/>
    <col min="3080" max="3080" width="12.85546875" customWidth="1"/>
    <col min="3081" max="3081" width="13.28515625" customWidth="1"/>
    <col min="3082" max="3082" width="13.5703125" customWidth="1"/>
    <col min="3083" max="3083" width="22.7109375" customWidth="1"/>
    <col min="3084" max="3084" width="23.85546875" customWidth="1"/>
    <col min="3329" max="3329" width="19.7109375" customWidth="1"/>
    <col min="3333" max="3333" width="10.85546875" customWidth="1"/>
    <col min="3334" max="3334" width="12.140625" customWidth="1"/>
    <col min="3335" max="3335" width="11.7109375" customWidth="1"/>
    <col min="3336" max="3336" width="12.85546875" customWidth="1"/>
    <col min="3337" max="3337" width="13.28515625" customWidth="1"/>
    <col min="3338" max="3338" width="13.5703125" customWidth="1"/>
    <col min="3339" max="3339" width="22.7109375" customWidth="1"/>
    <col min="3340" max="3340" width="23.85546875" customWidth="1"/>
    <col min="3585" max="3585" width="19.7109375" customWidth="1"/>
    <col min="3589" max="3589" width="10.85546875" customWidth="1"/>
    <col min="3590" max="3590" width="12.140625" customWidth="1"/>
    <col min="3591" max="3591" width="11.7109375" customWidth="1"/>
    <col min="3592" max="3592" width="12.85546875" customWidth="1"/>
    <col min="3593" max="3593" width="13.28515625" customWidth="1"/>
    <col min="3594" max="3594" width="13.5703125" customWidth="1"/>
    <col min="3595" max="3595" width="22.7109375" customWidth="1"/>
    <col min="3596" max="3596" width="23.85546875" customWidth="1"/>
    <col min="3841" max="3841" width="19.7109375" customWidth="1"/>
    <col min="3845" max="3845" width="10.85546875" customWidth="1"/>
    <col min="3846" max="3846" width="12.140625" customWidth="1"/>
    <col min="3847" max="3847" width="11.7109375" customWidth="1"/>
    <col min="3848" max="3848" width="12.85546875" customWidth="1"/>
    <col min="3849" max="3849" width="13.28515625" customWidth="1"/>
    <col min="3850" max="3850" width="13.5703125" customWidth="1"/>
    <col min="3851" max="3851" width="22.7109375" customWidth="1"/>
    <col min="3852" max="3852" width="23.85546875" customWidth="1"/>
    <col min="4097" max="4097" width="19.7109375" customWidth="1"/>
    <col min="4101" max="4101" width="10.85546875" customWidth="1"/>
    <col min="4102" max="4102" width="12.140625" customWidth="1"/>
    <col min="4103" max="4103" width="11.7109375" customWidth="1"/>
    <col min="4104" max="4104" width="12.85546875" customWidth="1"/>
    <col min="4105" max="4105" width="13.28515625" customWidth="1"/>
    <col min="4106" max="4106" width="13.5703125" customWidth="1"/>
    <col min="4107" max="4107" width="22.7109375" customWidth="1"/>
    <col min="4108" max="4108" width="23.85546875" customWidth="1"/>
    <col min="4353" max="4353" width="19.7109375" customWidth="1"/>
    <col min="4357" max="4357" width="10.85546875" customWidth="1"/>
    <col min="4358" max="4358" width="12.140625" customWidth="1"/>
    <col min="4359" max="4359" width="11.7109375" customWidth="1"/>
    <col min="4360" max="4360" width="12.85546875" customWidth="1"/>
    <col min="4361" max="4361" width="13.28515625" customWidth="1"/>
    <col min="4362" max="4362" width="13.5703125" customWidth="1"/>
    <col min="4363" max="4363" width="22.7109375" customWidth="1"/>
    <col min="4364" max="4364" width="23.85546875" customWidth="1"/>
    <col min="4609" max="4609" width="19.7109375" customWidth="1"/>
    <col min="4613" max="4613" width="10.85546875" customWidth="1"/>
    <col min="4614" max="4614" width="12.140625" customWidth="1"/>
    <col min="4615" max="4615" width="11.7109375" customWidth="1"/>
    <col min="4616" max="4616" width="12.85546875" customWidth="1"/>
    <col min="4617" max="4617" width="13.28515625" customWidth="1"/>
    <col min="4618" max="4618" width="13.5703125" customWidth="1"/>
    <col min="4619" max="4619" width="22.7109375" customWidth="1"/>
    <col min="4620" max="4620" width="23.85546875" customWidth="1"/>
    <col min="4865" max="4865" width="19.7109375" customWidth="1"/>
    <col min="4869" max="4869" width="10.85546875" customWidth="1"/>
    <col min="4870" max="4870" width="12.140625" customWidth="1"/>
    <col min="4871" max="4871" width="11.7109375" customWidth="1"/>
    <col min="4872" max="4872" width="12.85546875" customWidth="1"/>
    <col min="4873" max="4873" width="13.28515625" customWidth="1"/>
    <col min="4874" max="4874" width="13.5703125" customWidth="1"/>
    <col min="4875" max="4875" width="22.7109375" customWidth="1"/>
    <col min="4876" max="4876" width="23.85546875" customWidth="1"/>
    <col min="5121" max="5121" width="19.7109375" customWidth="1"/>
    <col min="5125" max="5125" width="10.85546875" customWidth="1"/>
    <col min="5126" max="5126" width="12.140625" customWidth="1"/>
    <col min="5127" max="5127" width="11.7109375" customWidth="1"/>
    <col min="5128" max="5128" width="12.85546875" customWidth="1"/>
    <col min="5129" max="5129" width="13.28515625" customWidth="1"/>
    <col min="5130" max="5130" width="13.5703125" customWidth="1"/>
    <col min="5131" max="5131" width="22.7109375" customWidth="1"/>
    <col min="5132" max="5132" width="23.85546875" customWidth="1"/>
    <col min="5377" max="5377" width="19.7109375" customWidth="1"/>
    <col min="5381" max="5381" width="10.85546875" customWidth="1"/>
    <col min="5382" max="5382" width="12.140625" customWidth="1"/>
    <col min="5383" max="5383" width="11.7109375" customWidth="1"/>
    <col min="5384" max="5384" width="12.85546875" customWidth="1"/>
    <col min="5385" max="5385" width="13.28515625" customWidth="1"/>
    <col min="5386" max="5386" width="13.5703125" customWidth="1"/>
    <col min="5387" max="5387" width="22.7109375" customWidth="1"/>
    <col min="5388" max="5388" width="23.85546875" customWidth="1"/>
    <col min="5633" max="5633" width="19.7109375" customWidth="1"/>
    <col min="5637" max="5637" width="10.85546875" customWidth="1"/>
    <col min="5638" max="5638" width="12.140625" customWidth="1"/>
    <col min="5639" max="5639" width="11.7109375" customWidth="1"/>
    <col min="5640" max="5640" width="12.85546875" customWidth="1"/>
    <col min="5641" max="5641" width="13.28515625" customWidth="1"/>
    <col min="5642" max="5642" width="13.5703125" customWidth="1"/>
    <col min="5643" max="5643" width="22.7109375" customWidth="1"/>
    <col min="5644" max="5644" width="23.85546875" customWidth="1"/>
    <col min="5889" max="5889" width="19.7109375" customWidth="1"/>
    <col min="5893" max="5893" width="10.85546875" customWidth="1"/>
    <col min="5894" max="5894" width="12.140625" customWidth="1"/>
    <col min="5895" max="5895" width="11.7109375" customWidth="1"/>
    <col min="5896" max="5896" width="12.85546875" customWidth="1"/>
    <col min="5897" max="5897" width="13.28515625" customWidth="1"/>
    <col min="5898" max="5898" width="13.5703125" customWidth="1"/>
    <col min="5899" max="5899" width="22.7109375" customWidth="1"/>
    <col min="5900" max="5900" width="23.85546875" customWidth="1"/>
    <col min="6145" max="6145" width="19.7109375" customWidth="1"/>
    <col min="6149" max="6149" width="10.85546875" customWidth="1"/>
    <col min="6150" max="6150" width="12.140625" customWidth="1"/>
    <col min="6151" max="6151" width="11.7109375" customWidth="1"/>
    <col min="6152" max="6152" width="12.85546875" customWidth="1"/>
    <col min="6153" max="6153" width="13.28515625" customWidth="1"/>
    <col min="6154" max="6154" width="13.5703125" customWidth="1"/>
    <col min="6155" max="6155" width="22.7109375" customWidth="1"/>
    <col min="6156" max="6156" width="23.85546875" customWidth="1"/>
    <col min="6401" max="6401" width="19.7109375" customWidth="1"/>
    <col min="6405" max="6405" width="10.85546875" customWidth="1"/>
    <col min="6406" max="6406" width="12.140625" customWidth="1"/>
    <col min="6407" max="6407" width="11.7109375" customWidth="1"/>
    <col min="6408" max="6408" width="12.85546875" customWidth="1"/>
    <col min="6409" max="6409" width="13.28515625" customWidth="1"/>
    <col min="6410" max="6410" width="13.5703125" customWidth="1"/>
    <col min="6411" max="6411" width="22.7109375" customWidth="1"/>
    <col min="6412" max="6412" width="23.85546875" customWidth="1"/>
    <col min="6657" max="6657" width="19.7109375" customWidth="1"/>
    <col min="6661" max="6661" width="10.85546875" customWidth="1"/>
    <col min="6662" max="6662" width="12.140625" customWidth="1"/>
    <col min="6663" max="6663" width="11.7109375" customWidth="1"/>
    <col min="6664" max="6664" width="12.85546875" customWidth="1"/>
    <col min="6665" max="6665" width="13.28515625" customWidth="1"/>
    <col min="6666" max="6666" width="13.5703125" customWidth="1"/>
    <col min="6667" max="6667" width="22.7109375" customWidth="1"/>
    <col min="6668" max="6668" width="23.85546875" customWidth="1"/>
    <col min="6913" max="6913" width="19.7109375" customWidth="1"/>
    <col min="6917" max="6917" width="10.85546875" customWidth="1"/>
    <col min="6918" max="6918" width="12.140625" customWidth="1"/>
    <col min="6919" max="6919" width="11.7109375" customWidth="1"/>
    <col min="6920" max="6920" width="12.85546875" customWidth="1"/>
    <col min="6921" max="6921" width="13.28515625" customWidth="1"/>
    <col min="6922" max="6922" width="13.5703125" customWidth="1"/>
    <col min="6923" max="6923" width="22.7109375" customWidth="1"/>
    <col min="6924" max="6924" width="23.85546875" customWidth="1"/>
    <col min="7169" max="7169" width="19.7109375" customWidth="1"/>
    <col min="7173" max="7173" width="10.85546875" customWidth="1"/>
    <col min="7174" max="7174" width="12.140625" customWidth="1"/>
    <col min="7175" max="7175" width="11.7109375" customWidth="1"/>
    <col min="7176" max="7176" width="12.85546875" customWidth="1"/>
    <col min="7177" max="7177" width="13.28515625" customWidth="1"/>
    <col min="7178" max="7178" width="13.5703125" customWidth="1"/>
    <col min="7179" max="7179" width="22.7109375" customWidth="1"/>
    <col min="7180" max="7180" width="23.85546875" customWidth="1"/>
    <col min="7425" max="7425" width="19.7109375" customWidth="1"/>
    <col min="7429" max="7429" width="10.85546875" customWidth="1"/>
    <col min="7430" max="7430" width="12.140625" customWidth="1"/>
    <col min="7431" max="7431" width="11.7109375" customWidth="1"/>
    <col min="7432" max="7432" width="12.85546875" customWidth="1"/>
    <col min="7433" max="7433" width="13.28515625" customWidth="1"/>
    <col min="7434" max="7434" width="13.5703125" customWidth="1"/>
    <col min="7435" max="7435" width="22.7109375" customWidth="1"/>
    <col min="7436" max="7436" width="23.85546875" customWidth="1"/>
    <col min="7681" max="7681" width="19.7109375" customWidth="1"/>
    <col min="7685" max="7685" width="10.85546875" customWidth="1"/>
    <col min="7686" max="7686" width="12.140625" customWidth="1"/>
    <col min="7687" max="7687" width="11.7109375" customWidth="1"/>
    <col min="7688" max="7688" width="12.85546875" customWidth="1"/>
    <col min="7689" max="7689" width="13.28515625" customWidth="1"/>
    <col min="7690" max="7690" width="13.5703125" customWidth="1"/>
    <col min="7691" max="7691" width="22.7109375" customWidth="1"/>
    <col min="7692" max="7692" width="23.85546875" customWidth="1"/>
    <col min="7937" max="7937" width="19.7109375" customWidth="1"/>
    <col min="7941" max="7941" width="10.85546875" customWidth="1"/>
    <col min="7942" max="7942" width="12.140625" customWidth="1"/>
    <col min="7943" max="7943" width="11.7109375" customWidth="1"/>
    <col min="7944" max="7944" width="12.85546875" customWidth="1"/>
    <col min="7945" max="7945" width="13.28515625" customWidth="1"/>
    <col min="7946" max="7946" width="13.5703125" customWidth="1"/>
    <col min="7947" max="7947" width="22.7109375" customWidth="1"/>
    <col min="7948" max="7948" width="23.85546875" customWidth="1"/>
    <col min="8193" max="8193" width="19.7109375" customWidth="1"/>
    <col min="8197" max="8197" width="10.85546875" customWidth="1"/>
    <col min="8198" max="8198" width="12.140625" customWidth="1"/>
    <col min="8199" max="8199" width="11.7109375" customWidth="1"/>
    <col min="8200" max="8200" width="12.85546875" customWidth="1"/>
    <col min="8201" max="8201" width="13.28515625" customWidth="1"/>
    <col min="8202" max="8202" width="13.5703125" customWidth="1"/>
    <col min="8203" max="8203" width="22.7109375" customWidth="1"/>
    <col min="8204" max="8204" width="23.85546875" customWidth="1"/>
    <col min="8449" max="8449" width="19.7109375" customWidth="1"/>
    <col min="8453" max="8453" width="10.85546875" customWidth="1"/>
    <col min="8454" max="8454" width="12.140625" customWidth="1"/>
    <col min="8455" max="8455" width="11.7109375" customWidth="1"/>
    <col min="8456" max="8456" width="12.85546875" customWidth="1"/>
    <col min="8457" max="8457" width="13.28515625" customWidth="1"/>
    <col min="8458" max="8458" width="13.5703125" customWidth="1"/>
    <col min="8459" max="8459" width="22.7109375" customWidth="1"/>
    <col min="8460" max="8460" width="23.85546875" customWidth="1"/>
    <col min="8705" max="8705" width="19.7109375" customWidth="1"/>
    <col min="8709" max="8709" width="10.85546875" customWidth="1"/>
    <col min="8710" max="8710" width="12.140625" customWidth="1"/>
    <col min="8711" max="8711" width="11.7109375" customWidth="1"/>
    <col min="8712" max="8712" width="12.85546875" customWidth="1"/>
    <col min="8713" max="8713" width="13.28515625" customWidth="1"/>
    <col min="8714" max="8714" width="13.5703125" customWidth="1"/>
    <col min="8715" max="8715" width="22.7109375" customWidth="1"/>
    <col min="8716" max="8716" width="23.85546875" customWidth="1"/>
    <col min="8961" max="8961" width="19.7109375" customWidth="1"/>
    <col min="8965" max="8965" width="10.85546875" customWidth="1"/>
    <col min="8966" max="8966" width="12.140625" customWidth="1"/>
    <col min="8967" max="8967" width="11.7109375" customWidth="1"/>
    <col min="8968" max="8968" width="12.85546875" customWidth="1"/>
    <col min="8969" max="8969" width="13.28515625" customWidth="1"/>
    <col min="8970" max="8970" width="13.5703125" customWidth="1"/>
    <col min="8971" max="8971" width="22.7109375" customWidth="1"/>
    <col min="8972" max="8972" width="23.85546875" customWidth="1"/>
    <col min="9217" max="9217" width="19.7109375" customWidth="1"/>
    <col min="9221" max="9221" width="10.85546875" customWidth="1"/>
    <col min="9222" max="9222" width="12.140625" customWidth="1"/>
    <col min="9223" max="9223" width="11.7109375" customWidth="1"/>
    <col min="9224" max="9224" width="12.85546875" customWidth="1"/>
    <col min="9225" max="9225" width="13.28515625" customWidth="1"/>
    <col min="9226" max="9226" width="13.5703125" customWidth="1"/>
    <col min="9227" max="9227" width="22.7109375" customWidth="1"/>
    <col min="9228" max="9228" width="23.85546875" customWidth="1"/>
    <col min="9473" max="9473" width="19.7109375" customWidth="1"/>
    <col min="9477" max="9477" width="10.85546875" customWidth="1"/>
    <col min="9478" max="9478" width="12.140625" customWidth="1"/>
    <col min="9479" max="9479" width="11.7109375" customWidth="1"/>
    <col min="9480" max="9480" width="12.85546875" customWidth="1"/>
    <col min="9481" max="9481" width="13.28515625" customWidth="1"/>
    <col min="9482" max="9482" width="13.5703125" customWidth="1"/>
    <col min="9483" max="9483" width="22.7109375" customWidth="1"/>
    <col min="9484" max="9484" width="23.85546875" customWidth="1"/>
    <col min="9729" max="9729" width="19.7109375" customWidth="1"/>
    <col min="9733" max="9733" width="10.85546875" customWidth="1"/>
    <col min="9734" max="9734" width="12.140625" customWidth="1"/>
    <col min="9735" max="9735" width="11.7109375" customWidth="1"/>
    <col min="9736" max="9736" width="12.85546875" customWidth="1"/>
    <col min="9737" max="9737" width="13.28515625" customWidth="1"/>
    <col min="9738" max="9738" width="13.5703125" customWidth="1"/>
    <col min="9739" max="9739" width="22.7109375" customWidth="1"/>
    <col min="9740" max="9740" width="23.85546875" customWidth="1"/>
    <col min="9985" max="9985" width="19.7109375" customWidth="1"/>
    <col min="9989" max="9989" width="10.85546875" customWidth="1"/>
    <col min="9990" max="9990" width="12.140625" customWidth="1"/>
    <col min="9991" max="9991" width="11.7109375" customWidth="1"/>
    <col min="9992" max="9992" width="12.85546875" customWidth="1"/>
    <col min="9993" max="9993" width="13.28515625" customWidth="1"/>
    <col min="9994" max="9994" width="13.5703125" customWidth="1"/>
    <col min="9995" max="9995" width="22.7109375" customWidth="1"/>
    <col min="9996" max="9996" width="23.85546875" customWidth="1"/>
    <col min="10241" max="10241" width="19.7109375" customWidth="1"/>
    <col min="10245" max="10245" width="10.85546875" customWidth="1"/>
    <col min="10246" max="10246" width="12.140625" customWidth="1"/>
    <col min="10247" max="10247" width="11.7109375" customWidth="1"/>
    <col min="10248" max="10248" width="12.85546875" customWidth="1"/>
    <col min="10249" max="10249" width="13.28515625" customWidth="1"/>
    <col min="10250" max="10250" width="13.5703125" customWidth="1"/>
    <col min="10251" max="10251" width="22.7109375" customWidth="1"/>
    <col min="10252" max="10252" width="23.85546875" customWidth="1"/>
    <col min="10497" max="10497" width="19.7109375" customWidth="1"/>
    <col min="10501" max="10501" width="10.85546875" customWidth="1"/>
    <col min="10502" max="10502" width="12.140625" customWidth="1"/>
    <col min="10503" max="10503" width="11.7109375" customWidth="1"/>
    <col min="10504" max="10504" width="12.85546875" customWidth="1"/>
    <col min="10505" max="10505" width="13.28515625" customWidth="1"/>
    <col min="10506" max="10506" width="13.5703125" customWidth="1"/>
    <col min="10507" max="10507" width="22.7109375" customWidth="1"/>
    <col min="10508" max="10508" width="23.85546875" customWidth="1"/>
    <col min="10753" max="10753" width="19.7109375" customWidth="1"/>
    <col min="10757" max="10757" width="10.85546875" customWidth="1"/>
    <col min="10758" max="10758" width="12.140625" customWidth="1"/>
    <col min="10759" max="10759" width="11.7109375" customWidth="1"/>
    <col min="10760" max="10760" width="12.85546875" customWidth="1"/>
    <col min="10761" max="10761" width="13.28515625" customWidth="1"/>
    <col min="10762" max="10762" width="13.5703125" customWidth="1"/>
    <col min="10763" max="10763" width="22.7109375" customWidth="1"/>
    <col min="10764" max="10764" width="23.85546875" customWidth="1"/>
    <col min="11009" max="11009" width="19.7109375" customWidth="1"/>
    <col min="11013" max="11013" width="10.85546875" customWidth="1"/>
    <col min="11014" max="11014" width="12.140625" customWidth="1"/>
    <col min="11015" max="11015" width="11.7109375" customWidth="1"/>
    <col min="11016" max="11016" width="12.85546875" customWidth="1"/>
    <col min="11017" max="11017" width="13.28515625" customWidth="1"/>
    <col min="11018" max="11018" width="13.5703125" customWidth="1"/>
    <col min="11019" max="11019" width="22.7109375" customWidth="1"/>
    <col min="11020" max="11020" width="23.85546875" customWidth="1"/>
    <col min="11265" max="11265" width="19.7109375" customWidth="1"/>
    <col min="11269" max="11269" width="10.85546875" customWidth="1"/>
    <col min="11270" max="11270" width="12.140625" customWidth="1"/>
    <col min="11271" max="11271" width="11.7109375" customWidth="1"/>
    <col min="11272" max="11272" width="12.85546875" customWidth="1"/>
    <col min="11273" max="11273" width="13.28515625" customWidth="1"/>
    <col min="11274" max="11274" width="13.5703125" customWidth="1"/>
    <col min="11275" max="11275" width="22.7109375" customWidth="1"/>
    <col min="11276" max="11276" width="23.85546875" customWidth="1"/>
    <col min="11521" max="11521" width="19.7109375" customWidth="1"/>
    <col min="11525" max="11525" width="10.85546875" customWidth="1"/>
    <col min="11526" max="11526" width="12.140625" customWidth="1"/>
    <col min="11527" max="11527" width="11.7109375" customWidth="1"/>
    <col min="11528" max="11528" width="12.85546875" customWidth="1"/>
    <col min="11529" max="11529" width="13.28515625" customWidth="1"/>
    <col min="11530" max="11530" width="13.5703125" customWidth="1"/>
    <col min="11531" max="11531" width="22.7109375" customWidth="1"/>
    <col min="11532" max="11532" width="23.85546875" customWidth="1"/>
    <col min="11777" max="11777" width="19.7109375" customWidth="1"/>
    <col min="11781" max="11781" width="10.85546875" customWidth="1"/>
    <col min="11782" max="11782" width="12.140625" customWidth="1"/>
    <col min="11783" max="11783" width="11.7109375" customWidth="1"/>
    <col min="11784" max="11784" width="12.85546875" customWidth="1"/>
    <col min="11785" max="11785" width="13.28515625" customWidth="1"/>
    <col min="11786" max="11786" width="13.5703125" customWidth="1"/>
    <col min="11787" max="11787" width="22.7109375" customWidth="1"/>
    <col min="11788" max="11788" width="23.85546875" customWidth="1"/>
    <col min="12033" max="12033" width="19.7109375" customWidth="1"/>
    <col min="12037" max="12037" width="10.85546875" customWidth="1"/>
    <col min="12038" max="12038" width="12.140625" customWidth="1"/>
    <col min="12039" max="12039" width="11.7109375" customWidth="1"/>
    <col min="12040" max="12040" width="12.85546875" customWidth="1"/>
    <col min="12041" max="12041" width="13.28515625" customWidth="1"/>
    <col min="12042" max="12042" width="13.5703125" customWidth="1"/>
    <col min="12043" max="12043" width="22.7109375" customWidth="1"/>
    <col min="12044" max="12044" width="23.85546875" customWidth="1"/>
    <col min="12289" max="12289" width="19.7109375" customWidth="1"/>
    <col min="12293" max="12293" width="10.85546875" customWidth="1"/>
    <col min="12294" max="12294" width="12.140625" customWidth="1"/>
    <col min="12295" max="12295" width="11.7109375" customWidth="1"/>
    <col min="12296" max="12296" width="12.85546875" customWidth="1"/>
    <col min="12297" max="12297" width="13.28515625" customWidth="1"/>
    <col min="12298" max="12298" width="13.5703125" customWidth="1"/>
    <col min="12299" max="12299" width="22.7109375" customWidth="1"/>
    <col min="12300" max="12300" width="23.85546875" customWidth="1"/>
    <col min="12545" max="12545" width="19.7109375" customWidth="1"/>
    <col min="12549" max="12549" width="10.85546875" customWidth="1"/>
    <col min="12550" max="12550" width="12.140625" customWidth="1"/>
    <col min="12551" max="12551" width="11.7109375" customWidth="1"/>
    <col min="12552" max="12552" width="12.85546875" customWidth="1"/>
    <col min="12553" max="12553" width="13.28515625" customWidth="1"/>
    <col min="12554" max="12554" width="13.5703125" customWidth="1"/>
    <col min="12555" max="12555" width="22.7109375" customWidth="1"/>
    <col min="12556" max="12556" width="23.85546875" customWidth="1"/>
    <col min="12801" max="12801" width="19.7109375" customWidth="1"/>
    <col min="12805" max="12805" width="10.85546875" customWidth="1"/>
    <col min="12806" max="12806" width="12.140625" customWidth="1"/>
    <col min="12807" max="12807" width="11.7109375" customWidth="1"/>
    <col min="12808" max="12808" width="12.85546875" customWidth="1"/>
    <col min="12809" max="12809" width="13.28515625" customWidth="1"/>
    <col min="12810" max="12810" width="13.5703125" customWidth="1"/>
    <col min="12811" max="12811" width="22.7109375" customWidth="1"/>
    <col min="12812" max="12812" width="23.85546875" customWidth="1"/>
    <col min="13057" max="13057" width="19.7109375" customWidth="1"/>
    <col min="13061" max="13061" width="10.85546875" customWidth="1"/>
    <col min="13062" max="13062" width="12.140625" customWidth="1"/>
    <col min="13063" max="13063" width="11.7109375" customWidth="1"/>
    <col min="13064" max="13064" width="12.85546875" customWidth="1"/>
    <col min="13065" max="13065" width="13.28515625" customWidth="1"/>
    <col min="13066" max="13066" width="13.5703125" customWidth="1"/>
    <col min="13067" max="13067" width="22.7109375" customWidth="1"/>
    <col min="13068" max="13068" width="23.85546875" customWidth="1"/>
    <col min="13313" max="13313" width="19.7109375" customWidth="1"/>
    <col min="13317" max="13317" width="10.85546875" customWidth="1"/>
    <col min="13318" max="13318" width="12.140625" customWidth="1"/>
    <col min="13319" max="13319" width="11.7109375" customWidth="1"/>
    <col min="13320" max="13320" width="12.85546875" customWidth="1"/>
    <col min="13321" max="13321" width="13.28515625" customWidth="1"/>
    <col min="13322" max="13322" width="13.5703125" customWidth="1"/>
    <col min="13323" max="13323" width="22.7109375" customWidth="1"/>
    <col min="13324" max="13324" width="23.85546875" customWidth="1"/>
    <col min="13569" max="13569" width="19.7109375" customWidth="1"/>
    <col min="13573" max="13573" width="10.85546875" customWidth="1"/>
    <col min="13574" max="13574" width="12.140625" customWidth="1"/>
    <col min="13575" max="13575" width="11.7109375" customWidth="1"/>
    <col min="13576" max="13576" width="12.85546875" customWidth="1"/>
    <col min="13577" max="13577" width="13.28515625" customWidth="1"/>
    <col min="13578" max="13578" width="13.5703125" customWidth="1"/>
    <col min="13579" max="13579" width="22.7109375" customWidth="1"/>
    <col min="13580" max="13580" width="23.85546875" customWidth="1"/>
    <col min="13825" max="13825" width="19.7109375" customWidth="1"/>
    <col min="13829" max="13829" width="10.85546875" customWidth="1"/>
    <col min="13830" max="13830" width="12.140625" customWidth="1"/>
    <col min="13831" max="13831" width="11.7109375" customWidth="1"/>
    <col min="13832" max="13832" width="12.85546875" customWidth="1"/>
    <col min="13833" max="13833" width="13.28515625" customWidth="1"/>
    <col min="13834" max="13834" width="13.5703125" customWidth="1"/>
    <col min="13835" max="13835" width="22.7109375" customWidth="1"/>
    <col min="13836" max="13836" width="23.85546875" customWidth="1"/>
    <col min="14081" max="14081" width="19.7109375" customWidth="1"/>
    <col min="14085" max="14085" width="10.85546875" customWidth="1"/>
    <col min="14086" max="14086" width="12.140625" customWidth="1"/>
    <col min="14087" max="14087" width="11.7109375" customWidth="1"/>
    <col min="14088" max="14088" width="12.85546875" customWidth="1"/>
    <col min="14089" max="14089" width="13.28515625" customWidth="1"/>
    <col min="14090" max="14090" width="13.5703125" customWidth="1"/>
    <col min="14091" max="14091" width="22.7109375" customWidth="1"/>
    <col min="14092" max="14092" width="23.85546875" customWidth="1"/>
    <col min="14337" max="14337" width="19.7109375" customWidth="1"/>
    <col min="14341" max="14341" width="10.85546875" customWidth="1"/>
    <col min="14342" max="14342" width="12.140625" customWidth="1"/>
    <col min="14343" max="14343" width="11.7109375" customWidth="1"/>
    <col min="14344" max="14344" width="12.85546875" customWidth="1"/>
    <col min="14345" max="14345" width="13.28515625" customWidth="1"/>
    <col min="14346" max="14346" width="13.5703125" customWidth="1"/>
    <col min="14347" max="14347" width="22.7109375" customWidth="1"/>
    <col min="14348" max="14348" width="23.85546875" customWidth="1"/>
    <col min="14593" max="14593" width="19.7109375" customWidth="1"/>
    <col min="14597" max="14597" width="10.85546875" customWidth="1"/>
    <col min="14598" max="14598" width="12.140625" customWidth="1"/>
    <col min="14599" max="14599" width="11.7109375" customWidth="1"/>
    <col min="14600" max="14600" width="12.85546875" customWidth="1"/>
    <col min="14601" max="14601" width="13.28515625" customWidth="1"/>
    <col min="14602" max="14602" width="13.5703125" customWidth="1"/>
    <col min="14603" max="14603" width="22.7109375" customWidth="1"/>
    <col min="14604" max="14604" width="23.85546875" customWidth="1"/>
    <col min="14849" max="14849" width="19.7109375" customWidth="1"/>
    <col min="14853" max="14853" width="10.85546875" customWidth="1"/>
    <col min="14854" max="14854" width="12.140625" customWidth="1"/>
    <col min="14855" max="14855" width="11.7109375" customWidth="1"/>
    <col min="14856" max="14856" width="12.85546875" customWidth="1"/>
    <col min="14857" max="14857" width="13.28515625" customWidth="1"/>
    <col min="14858" max="14858" width="13.5703125" customWidth="1"/>
    <col min="14859" max="14859" width="22.7109375" customWidth="1"/>
    <col min="14860" max="14860" width="23.85546875" customWidth="1"/>
    <col min="15105" max="15105" width="19.7109375" customWidth="1"/>
    <col min="15109" max="15109" width="10.85546875" customWidth="1"/>
    <col min="15110" max="15110" width="12.140625" customWidth="1"/>
    <col min="15111" max="15111" width="11.7109375" customWidth="1"/>
    <col min="15112" max="15112" width="12.85546875" customWidth="1"/>
    <col min="15113" max="15113" width="13.28515625" customWidth="1"/>
    <col min="15114" max="15114" width="13.5703125" customWidth="1"/>
    <col min="15115" max="15115" width="22.7109375" customWidth="1"/>
    <col min="15116" max="15116" width="23.85546875" customWidth="1"/>
    <col min="15361" max="15361" width="19.7109375" customWidth="1"/>
    <col min="15365" max="15365" width="10.85546875" customWidth="1"/>
    <col min="15366" max="15366" width="12.140625" customWidth="1"/>
    <col min="15367" max="15367" width="11.7109375" customWidth="1"/>
    <col min="15368" max="15368" width="12.85546875" customWidth="1"/>
    <col min="15369" max="15369" width="13.28515625" customWidth="1"/>
    <col min="15370" max="15370" width="13.5703125" customWidth="1"/>
    <col min="15371" max="15371" width="22.7109375" customWidth="1"/>
    <col min="15372" max="15372" width="23.85546875" customWidth="1"/>
    <col min="15617" max="15617" width="19.7109375" customWidth="1"/>
    <col min="15621" max="15621" width="10.85546875" customWidth="1"/>
    <col min="15622" max="15622" width="12.140625" customWidth="1"/>
    <col min="15623" max="15623" width="11.7109375" customWidth="1"/>
    <col min="15624" max="15624" width="12.85546875" customWidth="1"/>
    <col min="15625" max="15625" width="13.28515625" customWidth="1"/>
    <col min="15626" max="15626" width="13.5703125" customWidth="1"/>
    <col min="15627" max="15627" width="22.7109375" customWidth="1"/>
    <col min="15628" max="15628" width="23.85546875" customWidth="1"/>
    <col min="15873" max="15873" width="19.7109375" customWidth="1"/>
    <col min="15877" max="15877" width="10.85546875" customWidth="1"/>
    <col min="15878" max="15878" width="12.140625" customWidth="1"/>
    <col min="15879" max="15879" width="11.7109375" customWidth="1"/>
    <col min="15880" max="15880" width="12.85546875" customWidth="1"/>
    <col min="15881" max="15881" width="13.28515625" customWidth="1"/>
    <col min="15882" max="15882" width="13.5703125" customWidth="1"/>
    <col min="15883" max="15883" width="22.7109375" customWidth="1"/>
    <col min="15884" max="15884" width="23.85546875" customWidth="1"/>
    <col min="16129" max="16129" width="19.7109375" customWidth="1"/>
    <col min="16133" max="16133" width="10.85546875" customWidth="1"/>
    <col min="16134" max="16134" width="12.140625" customWidth="1"/>
    <col min="16135" max="16135" width="11.7109375" customWidth="1"/>
    <col min="16136" max="16136" width="12.85546875" customWidth="1"/>
    <col min="16137" max="16137" width="13.28515625" customWidth="1"/>
    <col min="16138" max="16138" width="13.5703125" customWidth="1"/>
    <col min="16139" max="16139" width="22.7109375" customWidth="1"/>
    <col min="16140" max="16140" width="23.85546875" customWidth="1"/>
  </cols>
  <sheetData>
    <row r="1" spans="1:12" ht="23.25">
      <c r="A1" s="216" t="s">
        <v>1101</v>
      </c>
      <c r="B1" s="216"/>
      <c r="C1" s="216"/>
      <c r="D1" s="216"/>
      <c r="E1" s="216"/>
      <c r="F1" s="216"/>
      <c r="G1" s="216"/>
      <c r="H1" s="216"/>
      <c r="I1" s="216"/>
      <c r="J1" s="216"/>
      <c r="K1" s="216"/>
      <c r="L1" s="166"/>
    </row>
    <row r="2" spans="1:12" ht="23.25">
      <c r="A2" s="328" t="s">
        <v>1102</v>
      </c>
      <c r="B2" s="328"/>
      <c r="C2" s="328"/>
      <c r="D2" s="328"/>
      <c r="E2" s="328"/>
      <c r="F2" s="328"/>
      <c r="G2" s="328"/>
      <c r="H2" s="328"/>
      <c r="I2" s="328"/>
      <c r="J2" s="328"/>
      <c r="K2" s="328"/>
      <c r="L2" s="166"/>
    </row>
    <row r="3" spans="1:12" ht="23.25">
      <c r="A3" s="118" t="s">
        <v>347</v>
      </c>
      <c r="B3" s="280" t="s">
        <v>337</v>
      </c>
      <c r="C3" s="280"/>
      <c r="D3" s="280"/>
      <c r="E3" s="280"/>
      <c r="F3" s="280"/>
      <c r="G3" s="280"/>
      <c r="H3" s="280"/>
      <c r="I3" s="280"/>
      <c r="J3" s="281"/>
      <c r="K3" s="120" t="s">
        <v>348</v>
      </c>
      <c r="L3" s="5"/>
    </row>
    <row r="4" spans="1:12" ht="25.5" customHeight="1">
      <c r="A4" s="310" t="s">
        <v>7</v>
      </c>
      <c r="B4" s="311"/>
      <c r="C4" s="311"/>
      <c r="D4" s="311"/>
      <c r="E4" s="311"/>
      <c r="F4" s="121"/>
      <c r="G4" s="122"/>
      <c r="H4" s="122"/>
      <c r="I4" s="122"/>
      <c r="J4" s="122"/>
      <c r="K4" s="329" t="str">
        <f>VLOOKUP(B3,CleanedUp2015!C72:Y135,4,FALSE)</f>
        <v xml:space="preserve"> ~</v>
      </c>
      <c r="L4" s="6"/>
    </row>
    <row r="5" spans="1:12" ht="18" customHeight="1">
      <c r="A5" s="312"/>
      <c r="B5" s="313"/>
      <c r="C5" s="313"/>
      <c r="D5" s="313"/>
      <c r="E5" s="313"/>
      <c r="F5" s="123"/>
      <c r="G5" s="124"/>
      <c r="H5" s="330">
        <v>2015</v>
      </c>
      <c r="I5" s="330"/>
      <c r="J5" s="330"/>
      <c r="K5" s="283"/>
      <c r="L5" s="7"/>
    </row>
    <row r="6" spans="1:12" ht="52.9" customHeight="1">
      <c r="A6" s="301" t="s">
        <v>1103</v>
      </c>
      <c r="B6" s="317" t="s">
        <v>349</v>
      </c>
      <c r="C6" s="318"/>
      <c r="D6" s="318"/>
      <c r="E6" s="319"/>
      <c r="F6" s="123"/>
      <c r="G6" s="124"/>
      <c r="H6" s="125" t="s">
        <v>0</v>
      </c>
      <c r="I6" s="126" t="s">
        <v>1</v>
      </c>
      <c r="J6" s="125" t="s">
        <v>2</v>
      </c>
      <c r="K6" s="283"/>
      <c r="L6" s="7"/>
    </row>
    <row r="7" spans="1:12" ht="54.95" customHeight="1">
      <c r="A7" s="302"/>
      <c r="B7" s="320"/>
      <c r="C7" s="321"/>
      <c r="D7" s="321"/>
      <c r="E7" s="322"/>
      <c r="F7" s="334" t="s">
        <v>3</v>
      </c>
      <c r="G7" s="335"/>
      <c r="H7" s="127">
        <v>0.51</v>
      </c>
      <c r="I7" s="127" t="str">
        <f>VLOOKUP(B3,CleanedUp2015!C72:Y135,3,FALSE)</f>
        <v xml:space="preserve"> ~</v>
      </c>
      <c r="J7" s="145" t="str">
        <f>VLOOKUP(B3,CleanedUp2015!C72:Y135,2,FALSE)</f>
        <v xml:space="preserve"> ~</v>
      </c>
      <c r="K7" s="283"/>
      <c r="L7" s="5"/>
    </row>
    <row r="8" spans="1:12" ht="12.75" customHeight="1" thickBot="1">
      <c r="A8" s="303"/>
      <c r="B8" s="331"/>
      <c r="C8" s="332"/>
      <c r="D8" s="332"/>
      <c r="E8" s="333"/>
      <c r="F8" s="128"/>
      <c r="G8" s="129"/>
      <c r="H8" s="129"/>
      <c r="I8" s="130"/>
      <c r="J8" s="130"/>
      <c r="K8" s="131"/>
      <c r="L8" s="5"/>
    </row>
    <row r="9" spans="1:12" ht="25.5" customHeight="1">
      <c r="A9" s="310" t="s">
        <v>6</v>
      </c>
      <c r="B9" s="311"/>
      <c r="C9" s="311"/>
      <c r="D9" s="311"/>
      <c r="E9" s="311"/>
      <c r="F9" s="132"/>
      <c r="G9" s="133"/>
      <c r="H9" s="134"/>
      <c r="I9" s="134"/>
      <c r="J9" s="134"/>
      <c r="K9" s="282" t="str">
        <f>VLOOKUP(B3,CleanedUp2015!C72:Y135,9,FALSE)</f>
        <v xml:space="preserve"> ~</v>
      </c>
      <c r="L9" s="5"/>
    </row>
    <row r="10" spans="1:12" ht="17.45" customHeight="1">
      <c r="A10" s="312"/>
      <c r="B10" s="313"/>
      <c r="C10" s="313"/>
      <c r="D10" s="313"/>
      <c r="E10" s="313"/>
      <c r="F10" s="123"/>
      <c r="G10" s="135"/>
      <c r="H10" s="314">
        <v>2015</v>
      </c>
      <c r="I10" s="315"/>
      <c r="J10" s="315"/>
      <c r="K10" s="283"/>
      <c r="L10" s="5"/>
    </row>
    <row r="11" spans="1:12" ht="37.5" customHeight="1">
      <c r="A11" s="302" t="s">
        <v>1104</v>
      </c>
      <c r="B11" s="317" t="s">
        <v>1105</v>
      </c>
      <c r="C11" s="318"/>
      <c r="D11" s="318"/>
      <c r="E11" s="319"/>
      <c r="F11" s="123"/>
      <c r="G11" s="119"/>
      <c r="H11" s="125" t="s">
        <v>0</v>
      </c>
      <c r="I11" s="126" t="s">
        <v>1</v>
      </c>
      <c r="J11" s="125" t="s">
        <v>2</v>
      </c>
      <c r="K11" s="283"/>
      <c r="L11" s="5"/>
    </row>
    <row r="12" spans="1:12" ht="37.5" customHeight="1">
      <c r="A12" s="302"/>
      <c r="B12" s="320"/>
      <c r="C12" s="321"/>
      <c r="D12" s="321"/>
      <c r="E12" s="322"/>
      <c r="F12" s="326" t="s">
        <v>4</v>
      </c>
      <c r="G12" s="327"/>
      <c r="H12" s="127" t="str">
        <f>VLOOKUP(B3,CleanedUp2015!C72:Y135,6,FALSE)</f>
        <v xml:space="preserve"> ~</v>
      </c>
      <c r="I12" s="127" t="str">
        <f>VLOOKUP(B3,CleanedUp2015!C72:Y135,7,FALSE)</f>
        <v xml:space="preserve"> ~</v>
      </c>
      <c r="J12" s="145" t="str">
        <f>VLOOKUP(B3,CleanedUp2015!C72:Y135,5,FALSE)</f>
        <v xml:space="preserve"> ~</v>
      </c>
      <c r="K12" s="283"/>
      <c r="L12" s="5"/>
    </row>
    <row r="13" spans="1:12" ht="18">
      <c r="A13" s="302"/>
      <c r="B13" s="320"/>
      <c r="C13" s="321"/>
      <c r="D13" s="321"/>
      <c r="E13" s="322"/>
      <c r="F13" s="186" t="s">
        <v>1067</v>
      </c>
      <c r="G13" s="187"/>
      <c r="H13" s="127">
        <v>0.95</v>
      </c>
      <c r="I13" s="127" t="str">
        <f>VLOOKUP(B3,CleanedUp2015!C72:Y135,8,FALSE)</f>
        <v xml:space="preserve"> ~</v>
      </c>
      <c r="J13" s="197"/>
      <c r="K13" s="283"/>
      <c r="L13" s="8"/>
    </row>
    <row r="14" spans="1:12" ht="7.7" customHeight="1" thickBot="1">
      <c r="A14" s="316"/>
      <c r="B14" s="323"/>
      <c r="C14" s="324"/>
      <c r="D14" s="324"/>
      <c r="E14" s="325"/>
      <c r="G14" s="188"/>
      <c r="H14" s="188"/>
      <c r="I14" s="188"/>
      <c r="J14" s="189"/>
      <c r="K14" s="131"/>
      <c r="L14" s="5"/>
    </row>
    <row r="15" spans="1:12" ht="25.15" customHeight="1" thickBot="1">
      <c r="A15" s="287" t="s">
        <v>1106</v>
      </c>
      <c r="B15" s="288"/>
      <c r="C15" s="288"/>
      <c r="D15" s="288"/>
      <c r="E15" s="288"/>
      <c r="F15" s="291"/>
      <c r="G15" s="292"/>
      <c r="H15" s="293" t="s">
        <v>1107</v>
      </c>
      <c r="I15" s="293"/>
      <c r="J15" s="294"/>
      <c r="K15" s="284" t="str">
        <f>VLOOKUP(B3,CleanedUp2015!C72:Y135,14,FALSE)</f>
        <v>Yes</v>
      </c>
      <c r="L15" s="5"/>
    </row>
    <row r="16" spans="1:12" ht="21.6" customHeight="1">
      <c r="A16" s="289"/>
      <c r="B16" s="290"/>
      <c r="C16" s="290"/>
      <c r="D16" s="290"/>
      <c r="E16" s="290"/>
      <c r="F16" s="295" t="s">
        <v>350</v>
      </c>
      <c r="G16" s="296"/>
      <c r="H16" s="296"/>
      <c r="I16" s="296"/>
      <c r="J16" s="285">
        <f>VLOOKUP(B3,CleanedUp2015!C72:Y135,10,FALSE)</f>
        <v>81</v>
      </c>
      <c r="K16" s="285"/>
      <c r="L16" s="5"/>
    </row>
    <row r="17" spans="1:12" ht="17.45" customHeight="1">
      <c r="A17" s="301" t="s">
        <v>351</v>
      </c>
      <c r="B17" s="304" t="s">
        <v>1108</v>
      </c>
      <c r="C17" s="305"/>
      <c r="D17" s="305"/>
      <c r="E17" s="306"/>
      <c r="F17" s="297"/>
      <c r="G17" s="298"/>
      <c r="H17" s="298"/>
      <c r="I17" s="298"/>
      <c r="J17" s="285"/>
      <c r="K17" s="285"/>
      <c r="L17" s="6"/>
    </row>
    <row r="18" spans="1:12" ht="52.9" customHeight="1">
      <c r="A18" s="302"/>
      <c r="B18" s="307"/>
      <c r="C18" s="308"/>
      <c r="D18" s="308"/>
      <c r="E18" s="309"/>
      <c r="F18" s="297"/>
      <c r="G18" s="298"/>
      <c r="H18" s="298"/>
      <c r="I18" s="298"/>
      <c r="J18" s="285"/>
      <c r="K18" s="285"/>
      <c r="L18" s="6"/>
    </row>
    <row r="19" spans="1:12" ht="24.4" customHeight="1">
      <c r="A19" s="302"/>
      <c r="B19" s="307"/>
      <c r="C19" s="308"/>
      <c r="D19" s="308"/>
      <c r="E19" s="309"/>
      <c r="F19" s="299"/>
      <c r="G19" s="300"/>
      <c r="H19" s="300"/>
      <c r="I19" s="300"/>
      <c r="J19" s="286"/>
      <c r="K19" s="286"/>
      <c r="L19" s="5"/>
    </row>
    <row r="20" spans="1:12" ht="3.95" customHeight="1" thickBot="1">
      <c r="A20" s="302"/>
      <c r="B20" s="190"/>
      <c r="C20" s="190"/>
      <c r="D20" s="136"/>
      <c r="E20" s="136"/>
      <c r="F20" s="136"/>
      <c r="G20" s="136"/>
      <c r="H20" s="136"/>
      <c r="I20" s="136"/>
      <c r="J20" s="137"/>
      <c r="K20" s="138"/>
      <c r="L20" s="5"/>
    </row>
    <row r="21" spans="1:12" ht="0.6" hidden="1" customHeight="1">
      <c r="A21" s="303"/>
      <c r="B21" s="191"/>
      <c r="C21" s="191"/>
      <c r="D21" s="191"/>
      <c r="E21" s="192"/>
      <c r="F21" s="9"/>
      <c r="G21" s="9"/>
      <c r="H21" s="9"/>
      <c r="I21" s="9"/>
      <c r="J21" s="9"/>
      <c r="K21" s="9"/>
      <c r="L21" s="5"/>
    </row>
    <row r="22" spans="1:12" ht="15.75">
      <c r="A22" s="139" t="s">
        <v>5</v>
      </c>
      <c r="B22" s="140"/>
      <c r="C22" s="140"/>
      <c r="D22" s="141"/>
      <c r="E22" s="142"/>
      <c r="F22" s="143">
        <v>2012</v>
      </c>
      <c r="G22" s="143">
        <v>2013</v>
      </c>
      <c r="H22" s="143">
        <v>2014</v>
      </c>
      <c r="I22" s="143">
        <v>2015</v>
      </c>
      <c r="J22" s="193"/>
      <c r="K22" s="193"/>
      <c r="L22" s="10"/>
    </row>
    <row r="23" spans="1:12" ht="18">
      <c r="A23" s="273" t="s">
        <v>352</v>
      </c>
      <c r="B23" s="274"/>
      <c r="C23" s="274"/>
      <c r="D23" s="274"/>
      <c r="E23" s="275"/>
      <c r="F23" s="144" t="str">
        <f>VLOOKUP(B3,CleanedUp2015!C72:Y135,21,FALSE)</f>
        <v>~</v>
      </c>
      <c r="G23" s="144" t="str">
        <f>VLOOKUP(B3,CleanedUp2015!C72:Y135,18,FALSE)</f>
        <v>~</v>
      </c>
      <c r="H23" s="144" t="str">
        <f>VLOOKUP(B3,CleanedUp2015!C72:Y135,15,FALSE)</f>
        <v>~</v>
      </c>
      <c r="I23" s="144" t="str">
        <f>K4</f>
        <v xml:space="preserve"> ~</v>
      </c>
      <c r="J23" s="194"/>
      <c r="K23" s="195"/>
      <c r="L23" s="11"/>
    </row>
    <row r="24" spans="1:12" ht="18">
      <c r="A24" s="273" t="s">
        <v>353</v>
      </c>
      <c r="B24" s="274"/>
      <c r="C24" s="274"/>
      <c r="D24" s="274"/>
      <c r="E24" s="275"/>
      <c r="F24" s="144" t="str">
        <f>VLOOKUP(B3,CleanedUp2015!C72:Y135,22,FALSE)</f>
        <v>~</v>
      </c>
      <c r="G24" s="144" t="str">
        <f>VLOOKUP(B3,CleanedUp2015!C72:Y135,19,FALSE)</f>
        <v>~</v>
      </c>
      <c r="H24" s="144" t="str">
        <f>VLOOKUP(B3,CleanedUp2015!C72:Y135,16,FALSE)</f>
        <v>~</v>
      </c>
      <c r="I24" s="144" t="str">
        <f>K9</f>
        <v xml:space="preserve"> ~</v>
      </c>
      <c r="J24" s="196"/>
      <c r="K24" s="195"/>
      <c r="L24" s="9"/>
    </row>
    <row r="25" spans="1:12" ht="20.45" customHeight="1">
      <c r="A25" s="276" t="s">
        <v>1109</v>
      </c>
      <c r="B25" s="277"/>
      <c r="C25" s="277"/>
      <c r="D25" s="277"/>
      <c r="E25" s="278"/>
      <c r="F25" s="144" t="str">
        <f>VLOOKUP(B3,CleanedUp2015!C72:Y135,23,FALSE)</f>
        <v>~</v>
      </c>
      <c r="G25" s="144" t="str">
        <f>VLOOKUP(B3,CleanedUp2015!C72:Y135,20,FALSE)</f>
        <v>~</v>
      </c>
      <c r="H25" s="144" t="str">
        <f>VLOOKUP(B3,CleanedUp2015!C72:Y135,17,FALSE)</f>
        <v>No</v>
      </c>
      <c r="I25" s="144" t="str">
        <f>K15</f>
        <v>Yes</v>
      </c>
      <c r="J25" s="196"/>
      <c r="K25" s="195"/>
      <c r="L25" s="9"/>
    </row>
    <row r="26" spans="1:12" s="16" customFormat="1" ht="39.75" customHeight="1">
      <c r="A26" s="279" t="s">
        <v>1110</v>
      </c>
      <c r="B26" s="279"/>
      <c r="C26" s="279"/>
      <c r="D26" s="279"/>
      <c r="E26" s="279"/>
      <c r="F26" s="279"/>
      <c r="G26" s="279"/>
      <c r="H26" s="279"/>
      <c r="I26" s="279"/>
      <c r="J26" s="279"/>
      <c r="K26" s="279"/>
      <c r="L26" s="15"/>
    </row>
    <row r="28" spans="1:12">
      <c r="A28" s="13"/>
    </row>
    <row r="29" spans="1:12">
      <c r="A29" s="13"/>
    </row>
    <row r="30" spans="1:12">
      <c r="A30" s="14"/>
    </row>
    <row r="31" spans="1:12">
      <c r="A31" s="14"/>
    </row>
    <row r="32" spans="1:12">
      <c r="A32" s="12"/>
    </row>
  </sheetData>
  <mergeCells count="27">
    <mergeCell ref="A11:A14"/>
    <mergeCell ref="B11:E14"/>
    <mergeCell ref="F12:G12"/>
    <mergeCell ref="A1:K1"/>
    <mergeCell ref="A2:K2"/>
    <mergeCell ref="A4:E5"/>
    <mergeCell ref="K4:K7"/>
    <mergeCell ref="H5:J5"/>
    <mergeCell ref="A6:A8"/>
    <mergeCell ref="B6:E8"/>
    <mergeCell ref="F7:G7"/>
    <mergeCell ref="A23:E23"/>
    <mergeCell ref="A24:E24"/>
    <mergeCell ref="A25:E25"/>
    <mergeCell ref="A26:K26"/>
    <mergeCell ref="B3:J3"/>
    <mergeCell ref="K9:K13"/>
    <mergeCell ref="K15:K19"/>
    <mergeCell ref="A15:E16"/>
    <mergeCell ref="F15:G15"/>
    <mergeCell ref="H15:J15"/>
    <mergeCell ref="F16:I19"/>
    <mergeCell ref="J16:J19"/>
    <mergeCell ref="A17:A21"/>
    <mergeCell ref="B17:E19"/>
    <mergeCell ref="A9:E10"/>
    <mergeCell ref="H10:J10"/>
  </mergeCells>
  <dataValidations count="2">
    <dataValidation type="list" allowBlank="1" showInputMessage="1" showErrorMessage="1" sqref="WVJ983043:WVM983043 WLN983043:WLQ983043 WBR983043:WBU983043 VRV983043:VRY983043 VHZ983043:VIC983043 UYD983043:UYG983043 UOH983043:UOK983043 UEL983043:UEO983043 TUP983043:TUS983043 TKT983043:TKW983043 TAX983043:TBA983043 SRB983043:SRE983043 SHF983043:SHI983043 RXJ983043:RXM983043 RNN983043:RNQ983043 RDR983043:RDU983043 QTV983043:QTY983043 QJZ983043:QKC983043 QAD983043:QAG983043 PQH983043:PQK983043 PGL983043:PGO983043 OWP983043:OWS983043 OMT983043:OMW983043 OCX983043:ODA983043 NTB983043:NTE983043 NJF983043:NJI983043 MZJ983043:MZM983043 MPN983043:MPQ983043 MFR983043:MFU983043 LVV983043:LVY983043 LLZ983043:LMC983043 LCD983043:LCG983043 KSH983043:KSK983043 KIL983043:KIO983043 JYP983043:JYS983043 JOT983043:JOW983043 JEX983043:JFA983043 IVB983043:IVE983043 ILF983043:ILI983043 IBJ983043:IBM983043 HRN983043:HRQ983043 HHR983043:HHU983043 GXV983043:GXY983043 GNZ983043:GOC983043 GED983043:GEG983043 FUH983043:FUK983043 FKL983043:FKO983043 FAP983043:FAS983043 EQT983043:EQW983043 EGX983043:EHA983043 DXB983043:DXE983043 DNF983043:DNI983043 DDJ983043:DDM983043 CTN983043:CTQ983043 CJR983043:CJU983043 BZV983043:BZY983043 BPZ983043:BQC983043 BGD983043:BGG983043 AWH983043:AWK983043 AML983043:AMO983043 ACP983043:ACS983043 ST983043:SW983043 IX983043:JA983043 B983043:E983043 WVJ917507:WVM917507 WLN917507:WLQ917507 WBR917507:WBU917507 VRV917507:VRY917507 VHZ917507:VIC917507 UYD917507:UYG917507 UOH917507:UOK917507 UEL917507:UEO917507 TUP917507:TUS917507 TKT917507:TKW917507 TAX917507:TBA917507 SRB917507:SRE917507 SHF917507:SHI917507 RXJ917507:RXM917507 RNN917507:RNQ917507 RDR917507:RDU917507 QTV917507:QTY917507 QJZ917507:QKC917507 QAD917507:QAG917507 PQH917507:PQK917507 PGL917507:PGO917507 OWP917507:OWS917507 OMT917507:OMW917507 OCX917507:ODA917507 NTB917507:NTE917507 NJF917507:NJI917507 MZJ917507:MZM917507 MPN917507:MPQ917507 MFR917507:MFU917507 LVV917507:LVY917507 LLZ917507:LMC917507 LCD917507:LCG917507 KSH917507:KSK917507 KIL917507:KIO917507 JYP917507:JYS917507 JOT917507:JOW917507 JEX917507:JFA917507 IVB917507:IVE917507 ILF917507:ILI917507 IBJ917507:IBM917507 HRN917507:HRQ917507 HHR917507:HHU917507 GXV917507:GXY917507 GNZ917507:GOC917507 GED917507:GEG917507 FUH917507:FUK917507 FKL917507:FKO917507 FAP917507:FAS917507 EQT917507:EQW917507 EGX917507:EHA917507 DXB917507:DXE917507 DNF917507:DNI917507 DDJ917507:DDM917507 CTN917507:CTQ917507 CJR917507:CJU917507 BZV917507:BZY917507 BPZ917507:BQC917507 BGD917507:BGG917507 AWH917507:AWK917507 AML917507:AMO917507 ACP917507:ACS917507 ST917507:SW917507 IX917507:JA917507 B917507:E917507 WVJ851971:WVM851971 WLN851971:WLQ851971 WBR851971:WBU851971 VRV851971:VRY851971 VHZ851971:VIC851971 UYD851971:UYG851971 UOH851971:UOK851971 UEL851971:UEO851971 TUP851971:TUS851971 TKT851971:TKW851971 TAX851971:TBA851971 SRB851971:SRE851971 SHF851971:SHI851971 RXJ851971:RXM851971 RNN851971:RNQ851971 RDR851971:RDU851971 QTV851971:QTY851971 QJZ851971:QKC851971 QAD851971:QAG851971 PQH851971:PQK851971 PGL851971:PGO851971 OWP851971:OWS851971 OMT851971:OMW851971 OCX851971:ODA851971 NTB851971:NTE851971 NJF851971:NJI851971 MZJ851971:MZM851971 MPN851971:MPQ851971 MFR851971:MFU851971 LVV851971:LVY851971 LLZ851971:LMC851971 LCD851971:LCG851971 KSH851971:KSK851971 KIL851971:KIO851971 JYP851971:JYS851971 JOT851971:JOW851971 JEX851971:JFA851971 IVB851971:IVE851971 ILF851971:ILI851971 IBJ851971:IBM851971 HRN851971:HRQ851971 HHR851971:HHU851971 GXV851971:GXY851971 GNZ851971:GOC851971 GED851971:GEG851971 FUH851971:FUK851971 FKL851971:FKO851971 FAP851971:FAS851971 EQT851971:EQW851971 EGX851971:EHA851971 DXB851971:DXE851971 DNF851971:DNI851971 DDJ851971:DDM851971 CTN851971:CTQ851971 CJR851971:CJU851971 BZV851971:BZY851971 BPZ851971:BQC851971 BGD851971:BGG851971 AWH851971:AWK851971 AML851971:AMO851971 ACP851971:ACS851971 ST851971:SW851971 IX851971:JA851971 B851971:E851971 WVJ786435:WVM786435 WLN786435:WLQ786435 WBR786435:WBU786435 VRV786435:VRY786435 VHZ786435:VIC786435 UYD786435:UYG786435 UOH786435:UOK786435 UEL786435:UEO786435 TUP786435:TUS786435 TKT786435:TKW786435 TAX786435:TBA786435 SRB786435:SRE786435 SHF786435:SHI786435 RXJ786435:RXM786435 RNN786435:RNQ786435 RDR786435:RDU786435 QTV786435:QTY786435 QJZ786435:QKC786435 QAD786435:QAG786435 PQH786435:PQK786435 PGL786435:PGO786435 OWP786435:OWS786435 OMT786435:OMW786435 OCX786435:ODA786435 NTB786435:NTE786435 NJF786435:NJI786435 MZJ786435:MZM786435 MPN786435:MPQ786435 MFR786435:MFU786435 LVV786435:LVY786435 LLZ786435:LMC786435 LCD786435:LCG786435 KSH786435:KSK786435 KIL786435:KIO786435 JYP786435:JYS786435 JOT786435:JOW786435 JEX786435:JFA786435 IVB786435:IVE786435 ILF786435:ILI786435 IBJ786435:IBM786435 HRN786435:HRQ786435 HHR786435:HHU786435 GXV786435:GXY786435 GNZ786435:GOC786435 GED786435:GEG786435 FUH786435:FUK786435 FKL786435:FKO786435 FAP786435:FAS786435 EQT786435:EQW786435 EGX786435:EHA786435 DXB786435:DXE786435 DNF786435:DNI786435 DDJ786435:DDM786435 CTN786435:CTQ786435 CJR786435:CJU786435 BZV786435:BZY786435 BPZ786435:BQC786435 BGD786435:BGG786435 AWH786435:AWK786435 AML786435:AMO786435 ACP786435:ACS786435 ST786435:SW786435 IX786435:JA786435 B786435:E786435 WVJ720899:WVM720899 WLN720899:WLQ720899 WBR720899:WBU720899 VRV720899:VRY720899 VHZ720899:VIC720899 UYD720899:UYG720899 UOH720899:UOK720899 UEL720899:UEO720899 TUP720899:TUS720899 TKT720899:TKW720899 TAX720899:TBA720899 SRB720899:SRE720899 SHF720899:SHI720899 RXJ720899:RXM720899 RNN720899:RNQ720899 RDR720899:RDU720899 QTV720899:QTY720899 QJZ720899:QKC720899 QAD720899:QAG720899 PQH720899:PQK720899 PGL720899:PGO720899 OWP720899:OWS720899 OMT720899:OMW720899 OCX720899:ODA720899 NTB720899:NTE720899 NJF720899:NJI720899 MZJ720899:MZM720899 MPN720899:MPQ720899 MFR720899:MFU720899 LVV720899:LVY720899 LLZ720899:LMC720899 LCD720899:LCG720899 KSH720899:KSK720899 KIL720899:KIO720899 JYP720899:JYS720899 JOT720899:JOW720899 JEX720899:JFA720899 IVB720899:IVE720899 ILF720899:ILI720899 IBJ720899:IBM720899 HRN720899:HRQ720899 HHR720899:HHU720899 GXV720899:GXY720899 GNZ720899:GOC720899 GED720899:GEG720899 FUH720899:FUK720899 FKL720899:FKO720899 FAP720899:FAS720899 EQT720899:EQW720899 EGX720899:EHA720899 DXB720899:DXE720899 DNF720899:DNI720899 DDJ720899:DDM720899 CTN720899:CTQ720899 CJR720899:CJU720899 BZV720899:BZY720899 BPZ720899:BQC720899 BGD720899:BGG720899 AWH720899:AWK720899 AML720899:AMO720899 ACP720899:ACS720899 ST720899:SW720899 IX720899:JA720899 B720899:E720899 WVJ655363:WVM655363 WLN655363:WLQ655363 WBR655363:WBU655363 VRV655363:VRY655363 VHZ655363:VIC655363 UYD655363:UYG655363 UOH655363:UOK655363 UEL655363:UEO655363 TUP655363:TUS655363 TKT655363:TKW655363 TAX655363:TBA655363 SRB655363:SRE655363 SHF655363:SHI655363 RXJ655363:RXM655363 RNN655363:RNQ655363 RDR655363:RDU655363 QTV655363:QTY655363 QJZ655363:QKC655363 QAD655363:QAG655363 PQH655363:PQK655363 PGL655363:PGO655363 OWP655363:OWS655363 OMT655363:OMW655363 OCX655363:ODA655363 NTB655363:NTE655363 NJF655363:NJI655363 MZJ655363:MZM655363 MPN655363:MPQ655363 MFR655363:MFU655363 LVV655363:LVY655363 LLZ655363:LMC655363 LCD655363:LCG655363 KSH655363:KSK655363 KIL655363:KIO655363 JYP655363:JYS655363 JOT655363:JOW655363 JEX655363:JFA655363 IVB655363:IVE655363 ILF655363:ILI655363 IBJ655363:IBM655363 HRN655363:HRQ655363 HHR655363:HHU655363 GXV655363:GXY655363 GNZ655363:GOC655363 GED655363:GEG655363 FUH655363:FUK655363 FKL655363:FKO655363 FAP655363:FAS655363 EQT655363:EQW655363 EGX655363:EHA655363 DXB655363:DXE655363 DNF655363:DNI655363 DDJ655363:DDM655363 CTN655363:CTQ655363 CJR655363:CJU655363 BZV655363:BZY655363 BPZ655363:BQC655363 BGD655363:BGG655363 AWH655363:AWK655363 AML655363:AMO655363 ACP655363:ACS655363 ST655363:SW655363 IX655363:JA655363 B655363:E655363 WVJ589827:WVM589827 WLN589827:WLQ589827 WBR589827:WBU589827 VRV589827:VRY589827 VHZ589827:VIC589827 UYD589827:UYG589827 UOH589827:UOK589827 UEL589827:UEO589827 TUP589827:TUS589827 TKT589827:TKW589827 TAX589827:TBA589827 SRB589827:SRE589827 SHF589827:SHI589827 RXJ589827:RXM589827 RNN589827:RNQ589827 RDR589827:RDU589827 QTV589827:QTY589827 QJZ589827:QKC589827 QAD589827:QAG589827 PQH589827:PQK589827 PGL589827:PGO589827 OWP589827:OWS589827 OMT589827:OMW589827 OCX589827:ODA589827 NTB589827:NTE589827 NJF589827:NJI589827 MZJ589827:MZM589827 MPN589827:MPQ589827 MFR589827:MFU589827 LVV589827:LVY589827 LLZ589827:LMC589827 LCD589827:LCG589827 KSH589827:KSK589827 KIL589827:KIO589827 JYP589827:JYS589827 JOT589827:JOW589827 JEX589827:JFA589827 IVB589827:IVE589827 ILF589827:ILI589827 IBJ589827:IBM589827 HRN589827:HRQ589827 HHR589827:HHU589827 GXV589827:GXY589827 GNZ589827:GOC589827 GED589827:GEG589827 FUH589827:FUK589827 FKL589827:FKO589827 FAP589827:FAS589827 EQT589827:EQW589827 EGX589827:EHA589827 DXB589827:DXE589827 DNF589827:DNI589827 DDJ589827:DDM589827 CTN589827:CTQ589827 CJR589827:CJU589827 BZV589827:BZY589827 BPZ589827:BQC589827 BGD589827:BGG589827 AWH589827:AWK589827 AML589827:AMO589827 ACP589827:ACS589827 ST589827:SW589827 IX589827:JA589827 B589827:E589827 WVJ524291:WVM524291 WLN524291:WLQ524291 WBR524291:WBU524291 VRV524291:VRY524291 VHZ524291:VIC524291 UYD524291:UYG524291 UOH524291:UOK524291 UEL524291:UEO524291 TUP524291:TUS524291 TKT524291:TKW524291 TAX524291:TBA524291 SRB524291:SRE524291 SHF524291:SHI524291 RXJ524291:RXM524291 RNN524291:RNQ524291 RDR524291:RDU524291 QTV524291:QTY524291 QJZ524291:QKC524291 QAD524291:QAG524291 PQH524291:PQK524291 PGL524291:PGO524291 OWP524291:OWS524291 OMT524291:OMW524291 OCX524291:ODA524291 NTB524291:NTE524291 NJF524291:NJI524291 MZJ524291:MZM524291 MPN524291:MPQ524291 MFR524291:MFU524291 LVV524291:LVY524291 LLZ524291:LMC524291 LCD524291:LCG524291 KSH524291:KSK524291 KIL524291:KIO524291 JYP524291:JYS524291 JOT524291:JOW524291 JEX524291:JFA524291 IVB524291:IVE524291 ILF524291:ILI524291 IBJ524291:IBM524291 HRN524291:HRQ524291 HHR524291:HHU524291 GXV524291:GXY524291 GNZ524291:GOC524291 GED524291:GEG524291 FUH524291:FUK524291 FKL524291:FKO524291 FAP524291:FAS524291 EQT524291:EQW524291 EGX524291:EHA524291 DXB524291:DXE524291 DNF524291:DNI524291 DDJ524291:DDM524291 CTN524291:CTQ524291 CJR524291:CJU524291 BZV524291:BZY524291 BPZ524291:BQC524291 BGD524291:BGG524291 AWH524291:AWK524291 AML524291:AMO524291 ACP524291:ACS524291 ST524291:SW524291 IX524291:JA524291 B524291:E524291 WVJ458755:WVM458755 WLN458755:WLQ458755 WBR458755:WBU458755 VRV458755:VRY458755 VHZ458755:VIC458755 UYD458755:UYG458755 UOH458755:UOK458755 UEL458755:UEO458755 TUP458755:TUS458755 TKT458755:TKW458755 TAX458755:TBA458755 SRB458755:SRE458755 SHF458755:SHI458755 RXJ458755:RXM458755 RNN458755:RNQ458755 RDR458755:RDU458755 QTV458755:QTY458755 QJZ458755:QKC458755 QAD458755:QAG458755 PQH458755:PQK458755 PGL458755:PGO458755 OWP458755:OWS458755 OMT458755:OMW458755 OCX458755:ODA458755 NTB458755:NTE458755 NJF458755:NJI458755 MZJ458755:MZM458755 MPN458755:MPQ458755 MFR458755:MFU458755 LVV458755:LVY458755 LLZ458755:LMC458755 LCD458755:LCG458755 KSH458755:KSK458755 KIL458755:KIO458755 JYP458755:JYS458755 JOT458755:JOW458755 JEX458755:JFA458755 IVB458755:IVE458755 ILF458755:ILI458755 IBJ458755:IBM458755 HRN458755:HRQ458755 HHR458755:HHU458755 GXV458755:GXY458755 GNZ458755:GOC458755 GED458755:GEG458755 FUH458755:FUK458755 FKL458755:FKO458755 FAP458755:FAS458755 EQT458755:EQW458755 EGX458755:EHA458755 DXB458755:DXE458755 DNF458755:DNI458755 DDJ458755:DDM458755 CTN458755:CTQ458755 CJR458755:CJU458755 BZV458755:BZY458755 BPZ458755:BQC458755 BGD458755:BGG458755 AWH458755:AWK458755 AML458755:AMO458755 ACP458755:ACS458755 ST458755:SW458755 IX458755:JA458755 B458755:E458755 WVJ393219:WVM393219 WLN393219:WLQ393219 WBR393219:WBU393219 VRV393219:VRY393219 VHZ393219:VIC393219 UYD393219:UYG393219 UOH393219:UOK393219 UEL393219:UEO393219 TUP393219:TUS393219 TKT393219:TKW393219 TAX393219:TBA393219 SRB393219:SRE393219 SHF393219:SHI393219 RXJ393219:RXM393219 RNN393219:RNQ393219 RDR393219:RDU393219 QTV393219:QTY393219 QJZ393219:QKC393219 QAD393219:QAG393219 PQH393219:PQK393219 PGL393219:PGO393219 OWP393219:OWS393219 OMT393219:OMW393219 OCX393219:ODA393219 NTB393219:NTE393219 NJF393219:NJI393219 MZJ393219:MZM393219 MPN393219:MPQ393219 MFR393219:MFU393219 LVV393219:LVY393219 LLZ393219:LMC393219 LCD393219:LCG393219 KSH393219:KSK393219 KIL393219:KIO393219 JYP393219:JYS393219 JOT393219:JOW393219 JEX393219:JFA393219 IVB393219:IVE393219 ILF393219:ILI393219 IBJ393219:IBM393219 HRN393219:HRQ393219 HHR393219:HHU393219 GXV393219:GXY393219 GNZ393219:GOC393219 GED393219:GEG393219 FUH393219:FUK393219 FKL393219:FKO393219 FAP393219:FAS393219 EQT393219:EQW393219 EGX393219:EHA393219 DXB393219:DXE393219 DNF393219:DNI393219 DDJ393219:DDM393219 CTN393219:CTQ393219 CJR393219:CJU393219 BZV393219:BZY393219 BPZ393219:BQC393219 BGD393219:BGG393219 AWH393219:AWK393219 AML393219:AMO393219 ACP393219:ACS393219 ST393219:SW393219 IX393219:JA393219 B393219:E393219 WVJ327683:WVM327683 WLN327683:WLQ327683 WBR327683:WBU327683 VRV327683:VRY327683 VHZ327683:VIC327683 UYD327683:UYG327683 UOH327683:UOK327683 UEL327683:UEO327683 TUP327683:TUS327683 TKT327683:TKW327683 TAX327683:TBA327683 SRB327683:SRE327683 SHF327683:SHI327683 RXJ327683:RXM327683 RNN327683:RNQ327683 RDR327683:RDU327683 QTV327683:QTY327683 QJZ327683:QKC327683 QAD327683:QAG327683 PQH327683:PQK327683 PGL327683:PGO327683 OWP327683:OWS327683 OMT327683:OMW327683 OCX327683:ODA327683 NTB327683:NTE327683 NJF327683:NJI327683 MZJ327683:MZM327683 MPN327683:MPQ327683 MFR327683:MFU327683 LVV327683:LVY327683 LLZ327683:LMC327683 LCD327683:LCG327683 KSH327683:KSK327683 KIL327683:KIO327683 JYP327683:JYS327683 JOT327683:JOW327683 JEX327683:JFA327683 IVB327683:IVE327683 ILF327683:ILI327683 IBJ327683:IBM327683 HRN327683:HRQ327683 HHR327683:HHU327683 GXV327683:GXY327683 GNZ327683:GOC327683 GED327683:GEG327683 FUH327683:FUK327683 FKL327683:FKO327683 FAP327683:FAS327683 EQT327683:EQW327683 EGX327683:EHA327683 DXB327683:DXE327683 DNF327683:DNI327683 DDJ327683:DDM327683 CTN327683:CTQ327683 CJR327683:CJU327683 BZV327683:BZY327683 BPZ327683:BQC327683 BGD327683:BGG327683 AWH327683:AWK327683 AML327683:AMO327683 ACP327683:ACS327683 ST327683:SW327683 IX327683:JA327683 B327683:E327683 WVJ262147:WVM262147 WLN262147:WLQ262147 WBR262147:WBU262147 VRV262147:VRY262147 VHZ262147:VIC262147 UYD262147:UYG262147 UOH262147:UOK262147 UEL262147:UEO262147 TUP262147:TUS262147 TKT262147:TKW262147 TAX262147:TBA262147 SRB262147:SRE262147 SHF262147:SHI262147 RXJ262147:RXM262147 RNN262147:RNQ262147 RDR262147:RDU262147 QTV262147:QTY262147 QJZ262147:QKC262147 QAD262147:QAG262147 PQH262147:PQK262147 PGL262147:PGO262147 OWP262147:OWS262147 OMT262147:OMW262147 OCX262147:ODA262147 NTB262147:NTE262147 NJF262147:NJI262147 MZJ262147:MZM262147 MPN262147:MPQ262147 MFR262147:MFU262147 LVV262147:LVY262147 LLZ262147:LMC262147 LCD262147:LCG262147 KSH262147:KSK262147 KIL262147:KIO262147 JYP262147:JYS262147 JOT262147:JOW262147 JEX262147:JFA262147 IVB262147:IVE262147 ILF262147:ILI262147 IBJ262147:IBM262147 HRN262147:HRQ262147 HHR262147:HHU262147 GXV262147:GXY262147 GNZ262147:GOC262147 GED262147:GEG262147 FUH262147:FUK262147 FKL262147:FKO262147 FAP262147:FAS262147 EQT262147:EQW262147 EGX262147:EHA262147 DXB262147:DXE262147 DNF262147:DNI262147 DDJ262147:DDM262147 CTN262147:CTQ262147 CJR262147:CJU262147 BZV262147:BZY262147 BPZ262147:BQC262147 BGD262147:BGG262147 AWH262147:AWK262147 AML262147:AMO262147 ACP262147:ACS262147 ST262147:SW262147 IX262147:JA262147 B262147:E262147 WVJ196611:WVM196611 WLN196611:WLQ196611 WBR196611:WBU196611 VRV196611:VRY196611 VHZ196611:VIC196611 UYD196611:UYG196611 UOH196611:UOK196611 UEL196611:UEO196611 TUP196611:TUS196611 TKT196611:TKW196611 TAX196611:TBA196611 SRB196611:SRE196611 SHF196611:SHI196611 RXJ196611:RXM196611 RNN196611:RNQ196611 RDR196611:RDU196611 QTV196611:QTY196611 QJZ196611:QKC196611 QAD196611:QAG196611 PQH196611:PQK196611 PGL196611:PGO196611 OWP196611:OWS196611 OMT196611:OMW196611 OCX196611:ODA196611 NTB196611:NTE196611 NJF196611:NJI196611 MZJ196611:MZM196611 MPN196611:MPQ196611 MFR196611:MFU196611 LVV196611:LVY196611 LLZ196611:LMC196611 LCD196611:LCG196611 KSH196611:KSK196611 KIL196611:KIO196611 JYP196611:JYS196611 JOT196611:JOW196611 JEX196611:JFA196611 IVB196611:IVE196611 ILF196611:ILI196611 IBJ196611:IBM196611 HRN196611:HRQ196611 HHR196611:HHU196611 GXV196611:GXY196611 GNZ196611:GOC196611 GED196611:GEG196611 FUH196611:FUK196611 FKL196611:FKO196611 FAP196611:FAS196611 EQT196611:EQW196611 EGX196611:EHA196611 DXB196611:DXE196611 DNF196611:DNI196611 DDJ196611:DDM196611 CTN196611:CTQ196611 CJR196611:CJU196611 BZV196611:BZY196611 BPZ196611:BQC196611 BGD196611:BGG196611 AWH196611:AWK196611 AML196611:AMO196611 ACP196611:ACS196611 ST196611:SW196611 IX196611:JA196611 B196611:E196611 WVJ131075:WVM131075 WLN131075:WLQ131075 WBR131075:WBU131075 VRV131075:VRY131075 VHZ131075:VIC131075 UYD131075:UYG131075 UOH131075:UOK131075 UEL131075:UEO131075 TUP131075:TUS131075 TKT131075:TKW131075 TAX131075:TBA131075 SRB131075:SRE131075 SHF131075:SHI131075 RXJ131075:RXM131075 RNN131075:RNQ131075 RDR131075:RDU131075 QTV131075:QTY131075 QJZ131075:QKC131075 QAD131075:QAG131075 PQH131075:PQK131075 PGL131075:PGO131075 OWP131075:OWS131075 OMT131075:OMW131075 OCX131075:ODA131075 NTB131075:NTE131075 NJF131075:NJI131075 MZJ131075:MZM131075 MPN131075:MPQ131075 MFR131075:MFU131075 LVV131075:LVY131075 LLZ131075:LMC131075 LCD131075:LCG131075 KSH131075:KSK131075 KIL131075:KIO131075 JYP131075:JYS131075 JOT131075:JOW131075 JEX131075:JFA131075 IVB131075:IVE131075 ILF131075:ILI131075 IBJ131075:IBM131075 HRN131075:HRQ131075 HHR131075:HHU131075 GXV131075:GXY131075 GNZ131075:GOC131075 GED131075:GEG131075 FUH131075:FUK131075 FKL131075:FKO131075 FAP131075:FAS131075 EQT131075:EQW131075 EGX131075:EHA131075 DXB131075:DXE131075 DNF131075:DNI131075 DDJ131075:DDM131075 CTN131075:CTQ131075 CJR131075:CJU131075 BZV131075:BZY131075 BPZ131075:BQC131075 BGD131075:BGG131075 AWH131075:AWK131075 AML131075:AMO131075 ACP131075:ACS131075 ST131075:SW131075 IX131075:JA131075 B131075:E131075 WVJ65539:WVM65539 WLN65539:WLQ65539 WBR65539:WBU65539 VRV65539:VRY65539 VHZ65539:VIC65539 UYD65539:UYG65539 UOH65539:UOK65539 UEL65539:UEO65539 TUP65539:TUS65539 TKT65539:TKW65539 TAX65539:TBA65539 SRB65539:SRE65539 SHF65539:SHI65539 RXJ65539:RXM65539 RNN65539:RNQ65539 RDR65539:RDU65539 QTV65539:QTY65539 QJZ65539:QKC65539 QAD65539:QAG65539 PQH65539:PQK65539 PGL65539:PGO65539 OWP65539:OWS65539 OMT65539:OMW65539 OCX65539:ODA65539 NTB65539:NTE65539 NJF65539:NJI65539 MZJ65539:MZM65539 MPN65539:MPQ65539 MFR65539:MFU65539 LVV65539:LVY65539 LLZ65539:LMC65539 LCD65539:LCG65539 KSH65539:KSK65539 KIL65539:KIO65539 JYP65539:JYS65539 JOT65539:JOW65539 JEX65539:JFA65539 IVB65539:IVE65539 ILF65539:ILI65539 IBJ65539:IBM65539 HRN65539:HRQ65539 HHR65539:HHU65539 GXV65539:GXY65539 GNZ65539:GOC65539 GED65539:GEG65539 FUH65539:FUK65539 FKL65539:FKO65539 FAP65539:FAS65539 EQT65539:EQW65539 EGX65539:EHA65539 DXB65539:DXE65539 DNF65539:DNI65539 DDJ65539:DDM65539 CTN65539:CTQ65539 CJR65539:CJU65539 BZV65539:BZY65539 BPZ65539:BQC65539 BGD65539:BGG65539 AWH65539:AWK65539 AML65539:AMO65539 ACP65539:ACS65539 ST65539:SW65539 IX65539:JA65539 B65539:E65539 WVJ3:WVM3 WLN3:WLQ3 WBR3:WBU3 VRV3:VRY3 VHZ3:VIC3 UYD3:UYG3 UOH3:UOK3 UEL3:UEO3 TUP3:TUS3 TKT3:TKW3 TAX3:TBA3 SRB3:SRE3 SHF3:SHI3 RXJ3:RXM3 RNN3:RNQ3 RDR3:RDU3 QTV3:QTY3 QJZ3:QKC3 QAD3:QAG3 PQH3:PQK3 PGL3:PGO3 OWP3:OWS3 OMT3:OMW3 OCX3:ODA3 NTB3:NTE3 NJF3:NJI3 MZJ3:MZM3 MPN3:MPQ3 MFR3:MFU3 LVV3:LVY3 LLZ3:LMC3 LCD3:LCG3 KSH3:KSK3 KIL3:KIO3 JYP3:JYS3 JOT3:JOW3 JEX3:JFA3 IVB3:IVE3 ILF3:ILI3 IBJ3:IBM3 HRN3:HRQ3 HHR3:HHU3 GXV3:GXY3 GNZ3:GOC3 GED3:GEG3 FUH3:FUK3 FKL3:FKO3 FAP3:FAS3 EQT3:EQW3 EGX3:EHA3 DXB3:DXE3 DNF3:DNI3 DDJ3:DDM3 CTN3:CTQ3 CJR3:CJU3 BZV3:BZY3 BPZ3:BQC3 BGD3:BGG3 AWH3:AWK3 AML3:AMO3 ACP3:ACS3 ST3:SW3 IX3:JA3">
      <formula1>#REF!</formula1>
    </dataValidation>
    <dataValidation type="list" allowBlank="1" showInputMessage="1" showErrorMessage="1" sqref="B3:J3">
      <formula1>DistrictNames</formula1>
    </dataValidation>
  </dataValidations>
  <pageMargins left="0.7" right="0.7" top="0.75" bottom="0.5" header="0.3" footer="0.3"/>
  <pageSetup scale="84" orientation="landscape" r:id="rId1"/>
</worksheet>
</file>

<file path=xl/worksheets/sheet6.xml><?xml version="1.0" encoding="utf-8"?>
<worksheet xmlns="http://schemas.openxmlformats.org/spreadsheetml/2006/main" xmlns:r="http://schemas.openxmlformats.org/officeDocument/2006/relationships">
  <dimension ref="A1:AC196"/>
  <sheetViews>
    <sheetView workbookViewId="0">
      <pane xSplit="3" ySplit="71" topLeftCell="D72" activePane="bottomRight" state="frozenSplit"/>
      <selection pane="topRight" activeCell="H1" sqref="H1"/>
      <selection pane="bottomLeft" activeCell="A85" sqref="A85"/>
      <selection pane="bottomRight" activeCell="D72" sqref="D72"/>
    </sheetView>
  </sheetViews>
  <sheetFormatPr defaultRowHeight="15"/>
  <cols>
    <col min="1" max="1" width="5.28515625" style="167" bestFit="1" customWidth="1"/>
    <col min="2" max="2" width="14.7109375" style="162" customWidth="1"/>
    <col min="3" max="3" width="50.5703125" style="162" bestFit="1" customWidth="1"/>
    <col min="4" max="4" width="13.28515625" style="163" customWidth="1"/>
    <col min="5" max="5" width="13.28515625" style="165" customWidth="1"/>
    <col min="6" max="6" width="13.28515625" style="109" customWidth="1"/>
    <col min="7" max="7" width="13.28515625" style="113" customWidth="1"/>
    <col min="8" max="8" width="13.28515625" style="109" customWidth="1"/>
    <col min="9" max="9" width="13.28515625" style="165" customWidth="1"/>
    <col min="10" max="11" width="13.28515625" style="109" customWidth="1"/>
    <col min="12" max="12" width="13.28515625" style="113" customWidth="1"/>
    <col min="13" max="13" width="12.5703125" style="205" customWidth="1"/>
    <col min="14" max="15" width="13.28515625" style="174" customWidth="1"/>
    <col min="16" max="16" width="13.28515625" style="109" customWidth="1"/>
    <col min="17" max="17" width="9.140625" style="200"/>
    <col min="18" max="19" width="9.140625" style="201"/>
    <col min="20" max="20" width="9.140625" style="200"/>
    <col min="21" max="22" width="9.140625" style="201"/>
    <col min="23" max="23" width="9.140625" style="200"/>
    <col min="24" max="25" width="9.140625" style="201"/>
    <col min="26" max="26" width="9.140625" style="92" customWidth="1"/>
    <col min="27" max="29" width="9.140625" customWidth="1"/>
  </cols>
  <sheetData>
    <row r="1" spans="1:29" ht="15.75">
      <c r="D1" s="33">
        <v>2015</v>
      </c>
      <c r="Q1" s="32">
        <v>2014</v>
      </c>
      <c r="R1" s="204"/>
      <c r="S1" s="204"/>
      <c r="T1" s="32">
        <v>2013</v>
      </c>
      <c r="U1" s="204"/>
      <c r="V1" s="204"/>
      <c r="W1" s="32">
        <v>2012</v>
      </c>
      <c r="X1" s="42"/>
      <c r="Y1" s="42"/>
      <c r="Z1" s="32"/>
      <c r="AA1" s="34"/>
      <c r="AB1" s="43"/>
      <c r="AC1" s="43"/>
    </row>
    <row r="2" spans="1:29" s="102" customFormat="1" ht="45">
      <c r="A2" s="198" t="s">
        <v>94</v>
      </c>
      <c r="B2" s="175" t="s">
        <v>95</v>
      </c>
      <c r="C2" s="175" t="s">
        <v>96</v>
      </c>
      <c r="D2" s="176" t="s">
        <v>97</v>
      </c>
      <c r="E2" s="104" t="s">
        <v>98</v>
      </c>
      <c r="F2" s="105" t="s">
        <v>27</v>
      </c>
      <c r="G2" s="106" t="s">
        <v>99</v>
      </c>
      <c r="H2" s="104" t="s">
        <v>77</v>
      </c>
      <c r="I2" s="104" t="s">
        <v>100</v>
      </c>
      <c r="J2" s="104" t="s">
        <v>101</v>
      </c>
      <c r="K2" s="105" t="s">
        <v>28</v>
      </c>
      <c r="L2" s="106" t="s">
        <v>102</v>
      </c>
      <c r="M2" s="177" t="s">
        <v>103</v>
      </c>
      <c r="N2" s="177" t="s">
        <v>104</v>
      </c>
      <c r="O2" s="177" t="s">
        <v>105</v>
      </c>
      <c r="P2" s="105" t="s">
        <v>106</v>
      </c>
      <c r="Q2" s="24" t="s">
        <v>27</v>
      </c>
      <c r="R2" s="19" t="s">
        <v>28</v>
      </c>
      <c r="S2" s="19" t="s">
        <v>29</v>
      </c>
      <c r="T2" s="24" t="s">
        <v>27</v>
      </c>
      <c r="U2" s="19" t="s">
        <v>28</v>
      </c>
      <c r="V2" s="19" t="s">
        <v>29</v>
      </c>
      <c r="W2" s="24" t="s">
        <v>27</v>
      </c>
      <c r="X2" s="19" t="s">
        <v>28</v>
      </c>
      <c r="Y2" s="19" t="s">
        <v>29</v>
      </c>
      <c r="Z2" s="24"/>
      <c r="AA2" s="19"/>
      <c r="AB2" s="95"/>
      <c r="AC2" s="95"/>
    </row>
    <row r="3" spans="1:29" hidden="1">
      <c r="A3" s="199">
        <v>1</v>
      </c>
      <c r="B3" s="162" t="s">
        <v>107</v>
      </c>
      <c r="C3" s="162" t="s">
        <v>108</v>
      </c>
      <c r="D3" s="115">
        <v>99</v>
      </c>
      <c r="E3" s="109">
        <v>0.59</v>
      </c>
      <c r="F3" s="109" t="s">
        <v>10</v>
      </c>
      <c r="G3" s="115">
        <v>154</v>
      </c>
      <c r="H3" s="109">
        <v>0.18</v>
      </c>
      <c r="I3" s="109">
        <v>0.12</v>
      </c>
      <c r="J3" s="109">
        <v>1</v>
      </c>
      <c r="K3" s="109" t="s">
        <v>10</v>
      </c>
      <c r="L3" s="115">
        <v>74</v>
      </c>
      <c r="M3" s="206">
        <v>0.99</v>
      </c>
      <c r="N3" s="114">
        <v>1</v>
      </c>
      <c r="O3" s="114">
        <v>1</v>
      </c>
      <c r="P3" s="109" t="s">
        <v>11</v>
      </c>
      <c r="Q3" s="200" t="str">
        <f>VLOOKUP(B3,A460AS_AMAO_SUMMARY!$B$451:$AI$516,5,FALSE)</f>
        <v>No</v>
      </c>
      <c r="R3" s="201" t="str">
        <f>VLOOKUP(B3,A460AS_AMAO_SUMMARY!$B$451:$AI$516,21,FALSE)</f>
        <v>Yes</v>
      </c>
      <c r="S3" s="201" t="str">
        <f>VLOOKUP(B3,A460AS_AMAO_SUMMARY!$B$451:$AI$516,34,FALSE)</f>
        <v>Yes</v>
      </c>
      <c r="T3" s="200" t="str">
        <f>VLOOKUP(B3,A460AS_AMAO_SUMMARY!$B$388:$AI$450,5,FALSE)</f>
        <v>Yes</v>
      </c>
      <c r="U3" s="201" t="str">
        <f>VLOOKUP(B3,A460AS_AMAO_SUMMARY!$B$388:$AI$450,21,FALSE)</f>
        <v>Yes</v>
      </c>
      <c r="V3" s="201" t="str">
        <f>VLOOKUP(B3,A460AS_AMAO_SUMMARY!$B$388:$AI$450,34,FALSE)</f>
        <v>Yes</v>
      </c>
      <c r="W3" s="200" t="s">
        <v>30</v>
      </c>
      <c r="X3" s="201" t="s">
        <v>30</v>
      </c>
      <c r="Y3" s="201" t="s">
        <v>30</v>
      </c>
    </row>
    <row r="4" spans="1:29" hidden="1">
      <c r="A4" s="199">
        <v>2</v>
      </c>
      <c r="B4" s="162" t="s">
        <v>109</v>
      </c>
      <c r="C4" s="162" t="s">
        <v>110</v>
      </c>
      <c r="D4" s="115">
        <v>92</v>
      </c>
      <c r="E4" s="109">
        <v>0.55000000000000004</v>
      </c>
      <c r="F4" s="109" t="s">
        <v>10</v>
      </c>
      <c r="G4" s="115">
        <v>131</v>
      </c>
      <c r="H4" s="109">
        <v>0.18</v>
      </c>
      <c r="I4" s="109">
        <v>0.16</v>
      </c>
      <c r="J4" s="109">
        <v>0.95</v>
      </c>
      <c r="K4" s="109" t="s">
        <v>10</v>
      </c>
      <c r="L4" s="115">
        <v>77</v>
      </c>
      <c r="M4" s="206">
        <v>0.96</v>
      </c>
      <c r="N4" s="114">
        <v>0.98</v>
      </c>
      <c r="O4" s="114">
        <v>0.97</v>
      </c>
      <c r="P4" s="109" t="s">
        <v>10</v>
      </c>
      <c r="Q4" s="200" t="str">
        <f>VLOOKUP(B4,A460AS_AMAO_SUMMARY!$B$451:$AI$516,5,FALSE)</f>
        <v>Yes</v>
      </c>
      <c r="R4" s="201" t="str">
        <f>VLOOKUP(B4,A460AS_AMAO_SUMMARY!$B$451:$AI$516,21,FALSE)</f>
        <v>Yes</v>
      </c>
      <c r="S4" s="201" t="str">
        <f>VLOOKUP(B4,A460AS_AMAO_SUMMARY!$B$451:$AI$516,34,FALSE)</f>
        <v>Yes</v>
      </c>
      <c r="T4" s="200" t="str">
        <f>VLOOKUP(B4,A460AS_AMAO_SUMMARY!$B$388:$AI$450,5,FALSE)</f>
        <v>No</v>
      </c>
      <c r="U4" s="201" t="str">
        <f>VLOOKUP(B4,A460AS_AMAO_SUMMARY!$B$388:$AI$450,21,FALSE)</f>
        <v>Yes</v>
      </c>
      <c r="V4" s="201" t="str">
        <f>VLOOKUP(B4,A460AS_AMAO_SUMMARY!$B$388:$AI$450,34,FALSE)</f>
        <v>No</v>
      </c>
      <c r="W4" s="200" t="s">
        <v>30</v>
      </c>
      <c r="X4" s="201" t="s">
        <v>30</v>
      </c>
      <c r="Y4" s="201" t="s">
        <v>30</v>
      </c>
    </row>
    <row r="5" spans="1:29" hidden="1">
      <c r="A5" s="199">
        <v>3</v>
      </c>
      <c r="B5" s="162" t="s">
        <v>111</v>
      </c>
      <c r="C5" s="162" t="s">
        <v>112</v>
      </c>
      <c r="D5" s="115">
        <v>110</v>
      </c>
      <c r="E5" s="109">
        <v>0.54</v>
      </c>
      <c r="F5" s="109" t="s">
        <v>10</v>
      </c>
      <c r="G5" s="115">
        <v>173</v>
      </c>
      <c r="H5" s="109">
        <v>0.13</v>
      </c>
      <c r="I5" s="109">
        <v>0.15</v>
      </c>
      <c r="J5" s="109">
        <v>1</v>
      </c>
      <c r="K5" s="109" t="s">
        <v>11</v>
      </c>
      <c r="L5" s="115">
        <v>64</v>
      </c>
      <c r="M5" s="206">
        <v>0.99</v>
      </c>
      <c r="N5" s="114">
        <v>1</v>
      </c>
      <c r="O5" s="114">
        <v>1</v>
      </c>
      <c r="P5" s="109" t="s">
        <v>11</v>
      </c>
      <c r="Q5" s="200" t="str">
        <f>VLOOKUP(B5,A460AS_AMAO_SUMMARY!$B$451:$AI$516,5,FALSE)</f>
        <v>No</v>
      </c>
      <c r="R5" s="201" t="str">
        <f>VLOOKUP(B5,A460AS_AMAO_SUMMARY!$B$451:$AI$516,21,FALSE)</f>
        <v>Yes</v>
      </c>
      <c r="S5" s="201" t="str">
        <f>VLOOKUP(B5,A460AS_AMAO_SUMMARY!$B$451:$AI$516,34,FALSE)</f>
        <v>No</v>
      </c>
      <c r="T5" s="200" t="str">
        <f>VLOOKUP(B5,A460AS_AMAO_SUMMARY!$B$388:$AI$450,5,FALSE)</f>
        <v>Yes</v>
      </c>
      <c r="U5" s="201" t="str">
        <f>VLOOKUP(B5,A460AS_AMAO_SUMMARY!$B$388:$AI$450,21,FALSE)</f>
        <v>Yes</v>
      </c>
      <c r="V5" s="201" t="str">
        <f>VLOOKUP(B5,A460AS_AMAO_SUMMARY!$B$388:$AI$450,34,FALSE)</f>
        <v>No</v>
      </c>
      <c r="W5" s="200" t="str">
        <f>VLOOKUP(B5,A460AS_AMAO_SUMMARY!$B$330:$AI$387,5,FALSE)</f>
        <v>Yes</v>
      </c>
      <c r="X5" s="201" t="str">
        <f>VLOOKUP(B5,A460AS_AMAO_SUMMARY!$B$330:$AI$387,21,FALSE)</f>
        <v>Yes</v>
      </c>
      <c r="Y5" s="201" t="str">
        <f>VLOOKUP(B5,amaodata!$B$9:$F$66,4,FALSE)</f>
        <v>No</v>
      </c>
    </row>
    <row r="6" spans="1:29" hidden="1">
      <c r="A6" s="199">
        <v>4</v>
      </c>
      <c r="B6" s="162" t="s">
        <v>113</v>
      </c>
      <c r="C6" s="162" t="s">
        <v>114</v>
      </c>
      <c r="D6" s="115">
        <v>80</v>
      </c>
      <c r="E6" s="109">
        <v>0.84</v>
      </c>
      <c r="F6" s="109" t="s">
        <v>10</v>
      </c>
      <c r="G6" s="115">
        <v>123</v>
      </c>
      <c r="H6" s="109">
        <v>0.33</v>
      </c>
      <c r="I6" s="109">
        <v>0.14000000000000001</v>
      </c>
      <c r="J6" s="109">
        <v>1</v>
      </c>
      <c r="K6" s="109" t="s">
        <v>10</v>
      </c>
      <c r="L6" s="115">
        <v>94</v>
      </c>
      <c r="M6" s="206">
        <v>0.98</v>
      </c>
      <c r="N6" s="114">
        <v>0.99</v>
      </c>
      <c r="O6" s="114">
        <v>1</v>
      </c>
      <c r="P6" s="109" t="s">
        <v>10</v>
      </c>
      <c r="Q6" s="200" t="str">
        <f>VLOOKUP(B6,A460AS_AMAO_SUMMARY!$B$451:$AI$516,5,FALSE)</f>
        <v>Yes</v>
      </c>
      <c r="R6" s="201" t="str">
        <f>VLOOKUP(B6,A460AS_AMAO_SUMMARY!$B$451:$AI$516,21,FALSE)</f>
        <v>Yes</v>
      </c>
      <c r="S6" s="201" t="str">
        <f>VLOOKUP(B6,A460AS_AMAO_SUMMARY!$B$451:$AI$516,34,FALSE)</f>
        <v>Yes</v>
      </c>
      <c r="T6" s="200" t="str">
        <f>VLOOKUP(B6,A460AS_AMAO_SUMMARY!$B$388:$AI$450,5,FALSE)</f>
        <v>Yes</v>
      </c>
      <c r="U6" s="201" t="str">
        <f>VLOOKUP(B6,A460AS_AMAO_SUMMARY!$B$388:$AI$450,21,FALSE)</f>
        <v>Yes</v>
      </c>
      <c r="V6" s="201" t="str">
        <f>VLOOKUP(B6,A460AS_AMAO_SUMMARY!$B$388:$AI$450,34,FALSE)</f>
        <v>Yes</v>
      </c>
      <c r="W6" s="200" t="s">
        <v>30</v>
      </c>
      <c r="X6" s="201" t="s">
        <v>30</v>
      </c>
      <c r="Y6" s="201" t="s">
        <v>30</v>
      </c>
    </row>
    <row r="7" spans="1:29" hidden="1">
      <c r="A7" s="199">
        <v>5</v>
      </c>
      <c r="B7" s="162" t="s">
        <v>115</v>
      </c>
      <c r="C7" s="162" t="s">
        <v>116</v>
      </c>
      <c r="D7" s="115">
        <v>140</v>
      </c>
      <c r="E7" s="109">
        <v>0.71</v>
      </c>
      <c r="F7" s="109" t="s">
        <v>10</v>
      </c>
      <c r="G7" s="115">
        <v>221</v>
      </c>
      <c r="H7" s="109">
        <v>0.2</v>
      </c>
      <c r="I7" s="109">
        <v>0.15</v>
      </c>
      <c r="J7" s="109">
        <v>0.99</v>
      </c>
      <c r="K7" s="109" t="s">
        <v>10</v>
      </c>
      <c r="L7" s="115">
        <v>68</v>
      </c>
      <c r="M7" s="206">
        <v>0.97</v>
      </c>
      <c r="N7" s="114">
        <v>0.99</v>
      </c>
      <c r="O7" s="114">
        <v>1</v>
      </c>
      <c r="P7" s="109" t="s">
        <v>11</v>
      </c>
      <c r="Q7" s="200" t="str">
        <f>VLOOKUP(B7,A460AS_AMAO_SUMMARY!$B$451:$AI$516,5,FALSE)</f>
        <v>No</v>
      </c>
      <c r="R7" s="201" t="str">
        <f>VLOOKUP(B7,A460AS_AMAO_SUMMARY!$B$451:$AI$516,21,FALSE)</f>
        <v>Yes</v>
      </c>
      <c r="S7" s="201" t="str">
        <f>VLOOKUP(B7,A460AS_AMAO_SUMMARY!$B$451:$AI$516,34,FALSE)</f>
        <v>No</v>
      </c>
      <c r="T7" s="200" t="str">
        <f>VLOOKUP(B7,A460AS_AMAO_SUMMARY!$B$388:$AI$450,5,FALSE)</f>
        <v>Yes</v>
      </c>
      <c r="U7" s="201" t="str">
        <f>VLOOKUP(B7,A460AS_AMAO_SUMMARY!$B$388:$AI$450,21,FALSE)</f>
        <v>Yes</v>
      </c>
      <c r="V7" s="201" t="str">
        <f>VLOOKUP(B7,A460AS_AMAO_SUMMARY!$B$388:$AI$450,34,FALSE)</f>
        <v>No</v>
      </c>
      <c r="W7" s="200" t="str">
        <f>VLOOKUP(B7,A460AS_AMAO_SUMMARY!$B$330:$AI$387,5,FALSE)</f>
        <v>Yes</v>
      </c>
      <c r="X7" s="201" t="str">
        <f>VLOOKUP(B7,A460AS_AMAO_SUMMARY!$B$330:$AI$387,21,FALSE)</f>
        <v>Yes</v>
      </c>
      <c r="Y7" s="201" t="str">
        <f>VLOOKUP(B7,amaodata!$B$9:$F$66,4,FALSE)</f>
        <v>Yes</v>
      </c>
    </row>
    <row r="8" spans="1:29" hidden="1">
      <c r="A8" s="199">
        <v>6</v>
      </c>
      <c r="B8" s="162" t="s">
        <v>117</v>
      </c>
      <c r="C8" s="162" t="s">
        <v>118</v>
      </c>
      <c r="D8" s="115">
        <v>325</v>
      </c>
      <c r="E8" s="109">
        <v>0.42</v>
      </c>
      <c r="F8" s="109" t="s">
        <v>11</v>
      </c>
      <c r="G8" s="115">
        <v>481</v>
      </c>
      <c r="H8" s="109">
        <v>0.16</v>
      </c>
      <c r="I8" s="109">
        <v>0.17</v>
      </c>
      <c r="J8" s="109">
        <v>1</v>
      </c>
      <c r="K8" s="109" t="s">
        <v>11</v>
      </c>
      <c r="L8" s="115">
        <v>71</v>
      </c>
      <c r="M8" s="206">
        <v>1</v>
      </c>
      <c r="N8" s="114">
        <v>0.99</v>
      </c>
      <c r="O8" s="114">
        <v>1</v>
      </c>
      <c r="P8" s="109" t="s">
        <v>11</v>
      </c>
      <c r="Q8" s="200" t="str">
        <f>VLOOKUP(B8,A460AS_AMAO_SUMMARY!$B$451:$AI$516,5,FALSE)</f>
        <v>No</v>
      </c>
      <c r="R8" s="201" t="str">
        <f>VLOOKUP(B8,A460AS_AMAO_SUMMARY!$B$451:$AI$516,21,FALSE)</f>
        <v>No</v>
      </c>
      <c r="S8" s="201" t="str">
        <f>VLOOKUP(B8,A460AS_AMAO_SUMMARY!$B$451:$AI$516,34,FALSE)</f>
        <v>Yes</v>
      </c>
      <c r="T8" s="200" t="str">
        <f>VLOOKUP(B8,A460AS_AMAO_SUMMARY!$B$388:$AI$450,5,FALSE)</f>
        <v>Yes</v>
      </c>
      <c r="U8" s="201" t="str">
        <f>VLOOKUP(B8,A460AS_AMAO_SUMMARY!$B$388:$AI$450,21,FALSE)</f>
        <v>Yes</v>
      </c>
      <c r="V8" s="201" t="str">
        <f>VLOOKUP(B8,A460AS_AMAO_SUMMARY!$B$388:$AI$450,34,FALSE)</f>
        <v>Yes</v>
      </c>
      <c r="W8" s="200" t="str">
        <f>VLOOKUP(B8,A460AS_AMAO_SUMMARY!$B$330:$AI$387,5,FALSE)</f>
        <v>Yes</v>
      </c>
      <c r="X8" s="201" t="str">
        <f>VLOOKUP(B8,A460AS_AMAO_SUMMARY!$B$330:$AI$387,21,FALSE)</f>
        <v>Yes</v>
      </c>
      <c r="Y8" s="201" t="str">
        <f>VLOOKUP(B8,amaodata!$B$9:$F$66,4,FALSE)</f>
        <v>No</v>
      </c>
    </row>
    <row r="9" spans="1:29" hidden="1">
      <c r="A9" s="199">
        <v>7</v>
      </c>
      <c r="B9" s="162" t="s">
        <v>119</v>
      </c>
      <c r="C9" s="162" t="s">
        <v>120</v>
      </c>
      <c r="D9" s="115">
        <v>222</v>
      </c>
      <c r="E9" s="109">
        <v>0.61</v>
      </c>
      <c r="F9" s="109" t="s">
        <v>10</v>
      </c>
      <c r="G9" s="115">
        <v>329</v>
      </c>
      <c r="H9" s="109">
        <v>0.14000000000000001</v>
      </c>
      <c r="I9" s="109">
        <v>0.12</v>
      </c>
      <c r="J9" s="109">
        <v>1</v>
      </c>
      <c r="K9" s="109" t="s">
        <v>10</v>
      </c>
      <c r="L9" s="115">
        <v>58</v>
      </c>
      <c r="M9" s="206">
        <v>0.97</v>
      </c>
      <c r="N9" s="114">
        <v>0.98</v>
      </c>
      <c r="O9" s="114">
        <v>0.98</v>
      </c>
      <c r="P9" s="109" t="s">
        <v>11</v>
      </c>
      <c r="Q9" s="200" t="str">
        <f>VLOOKUP(B9,A460AS_AMAO_SUMMARY!$B$451:$AI$516,5,FALSE)</f>
        <v>Yes</v>
      </c>
      <c r="R9" s="201" t="str">
        <f>VLOOKUP(B9,A460AS_AMAO_SUMMARY!$B$451:$AI$516,21,FALSE)</f>
        <v>No</v>
      </c>
      <c r="S9" s="201" t="str">
        <f>VLOOKUP(B9,A460AS_AMAO_SUMMARY!$B$451:$AI$516,34,FALSE)</f>
        <v>No</v>
      </c>
      <c r="T9" s="200" t="str">
        <f>VLOOKUP(B9,A460AS_AMAO_SUMMARY!$B$388:$AI$450,5,FALSE)</f>
        <v>Yes</v>
      </c>
      <c r="U9" s="201" t="str">
        <f>VLOOKUP(B9,A460AS_AMAO_SUMMARY!$B$388:$AI$450,21,FALSE)</f>
        <v>Yes</v>
      </c>
      <c r="V9" s="201" t="str">
        <f>VLOOKUP(B9,A460AS_AMAO_SUMMARY!$B$388:$AI$450,34,FALSE)</f>
        <v>No</v>
      </c>
      <c r="W9" s="200" t="str">
        <f>VLOOKUP(B9,A460AS_AMAO_SUMMARY!$B$330:$AI$387,5,FALSE)</f>
        <v>Yes</v>
      </c>
      <c r="X9" s="201" t="str">
        <f>VLOOKUP(B9,A460AS_AMAO_SUMMARY!$B$330:$AI$387,21,FALSE)</f>
        <v>Yes</v>
      </c>
      <c r="Y9" s="201" t="str">
        <f>VLOOKUP(B9,amaodata!$B$9:$F$66,4,FALSE)</f>
        <v>Yes</v>
      </c>
    </row>
    <row r="10" spans="1:29" hidden="1">
      <c r="A10" s="199">
        <v>8</v>
      </c>
      <c r="B10" s="162" t="s">
        <v>121</v>
      </c>
      <c r="C10" s="162" t="s">
        <v>122</v>
      </c>
      <c r="D10" s="115">
        <v>67</v>
      </c>
      <c r="E10" s="109">
        <v>0.72</v>
      </c>
      <c r="F10" s="109" t="s">
        <v>10</v>
      </c>
      <c r="G10" s="115">
        <v>191</v>
      </c>
      <c r="H10" s="109">
        <v>0.21</v>
      </c>
      <c r="I10" s="109">
        <v>0.09</v>
      </c>
      <c r="J10" s="109">
        <v>0.99</v>
      </c>
      <c r="K10" s="109" t="s">
        <v>10</v>
      </c>
      <c r="L10" s="115">
        <v>77</v>
      </c>
      <c r="M10" s="206">
        <v>0.98</v>
      </c>
      <c r="N10" s="114">
        <v>1</v>
      </c>
      <c r="O10" s="114">
        <v>0.98</v>
      </c>
      <c r="P10" s="109" t="s">
        <v>10</v>
      </c>
      <c r="Q10" s="200" t="str">
        <f>VLOOKUP(B10,A460AS_AMAO_SUMMARY!$B$451:$AI$516,5,FALSE)</f>
        <v>Yes</v>
      </c>
      <c r="R10" s="201" t="str">
        <f>VLOOKUP(B10,A460AS_AMAO_SUMMARY!$B$451:$AI$516,21,FALSE)</f>
        <v>Yes</v>
      </c>
      <c r="S10" s="201" t="str">
        <f>VLOOKUP(B10,A460AS_AMAO_SUMMARY!$B$451:$AI$516,34,FALSE)</f>
        <v>Yes</v>
      </c>
      <c r="T10" s="200" t="str">
        <f>VLOOKUP(B10,A460AS_AMAO_SUMMARY!$B$388:$AI$450,5,FALSE)</f>
        <v>Yes</v>
      </c>
      <c r="U10" s="201" t="str">
        <f>VLOOKUP(B10,A460AS_AMAO_SUMMARY!$B$388:$AI$450,21,FALSE)</f>
        <v>Yes</v>
      </c>
      <c r="V10" s="201" t="str">
        <f>VLOOKUP(B10,A460AS_AMAO_SUMMARY!$B$388:$AI$450,34,FALSE)</f>
        <v>No</v>
      </c>
      <c r="W10" s="200" t="str">
        <f>VLOOKUP(B10,A460AS_AMAO_SUMMARY!$B$330:$AI$387,5,FALSE)</f>
        <v>Yes</v>
      </c>
      <c r="X10" s="201" t="str">
        <f>VLOOKUP(B10,A460AS_AMAO_SUMMARY!$B$330:$AI$387,21,FALSE)</f>
        <v>Yes</v>
      </c>
      <c r="Y10" s="201" t="str">
        <f>VLOOKUP(B10,amaodata!$B$9:$F$66,4,FALSE)</f>
        <v>-</v>
      </c>
    </row>
    <row r="11" spans="1:29" hidden="1">
      <c r="A11" s="199">
        <v>9</v>
      </c>
      <c r="B11" s="162" t="s">
        <v>123</v>
      </c>
      <c r="C11" s="162" t="s">
        <v>124</v>
      </c>
      <c r="D11" s="115">
        <v>10980</v>
      </c>
      <c r="E11" s="109">
        <v>0.44</v>
      </c>
      <c r="F11" s="109" t="s">
        <v>11</v>
      </c>
      <c r="G11" s="115">
        <v>14956</v>
      </c>
      <c r="H11" s="109">
        <v>0.19</v>
      </c>
      <c r="I11" s="109">
        <v>0.2</v>
      </c>
      <c r="J11" s="109">
        <v>0.96</v>
      </c>
      <c r="K11" s="109" t="s">
        <v>11</v>
      </c>
      <c r="L11" s="115">
        <v>58</v>
      </c>
      <c r="M11" s="206">
        <v>0.97</v>
      </c>
      <c r="N11" s="114">
        <v>0.99</v>
      </c>
      <c r="O11" s="114">
        <v>0.98</v>
      </c>
      <c r="P11" s="109" t="s">
        <v>11</v>
      </c>
      <c r="Q11" s="200" t="str">
        <f>VLOOKUP(B11,A460AS_AMAO_SUMMARY!$B$451:$AI$516,5,FALSE)</f>
        <v>No</v>
      </c>
      <c r="R11" s="201" t="str">
        <f>VLOOKUP(B11,A460AS_AMAO_SUMMARY!$B$451:$AI$516,21,FALSE)</f>
        <v>Yes</v>
      </c>
      <c r="S11" s="201" t="str">
        <f>VLOOKUP(B11,A460AS_AMAO_SUMMARY!$B$451:$AI$516,34,FALSE)</f>
        <v>No</v>
      </c>
      <c r="T11" s="200" t="str">
        <f>VLOOKUP(B11,A460AS_AMAO_SUMMARY!$B$388:$AI$450,5,FALSE)</f>
        <v>No</v>
      </c>
      <c r="U11" s="201" t="str">
        <f>VLOOKUP(B11,A460AS_AMAO_SUMMARY!$B$388:$AI$450,21,FALSE)</f>
        <v>Yes</v>
      </c>
      <c r="V11" s="201" t="str">
        <f>VLOOKUP(B11,A460AS_AMAO_SUMMARY!$B$388:$AI$450,34,FALSE)</f>
        <v>No</v>
      </c>
      <c r="W11" s="200" t="str">
        <f>VLOOKUP(B11,A460AS_AMAO_SUMMARY!$B$330:$AI$387,5,FALSE)</f>
        <v>No</v>
      </c>
      <c r="X11" s="201" t="str">
        <f>VLOOKUP(B11,A460AS_AMAO_SUMMARY!$B$330:$AI$387,21,FALSE)</f>
        <v>Yes</v>
      </c>
      <c r="Y11" s="201" t="str">
        <f>VLOOKUP(B11,amaodata!$B$9:$F$66,4,FALSE)</f>
        <v>No</v>
      </c>
    </row>
    <row r="12" spans="1:29" hidden="1">
      <c r="A12" s="199">
        <v>10</v>
      </c>
      <c r="B12" s="162" t="s">
        <v>125</v>
      </c>
      <c r="C12" s="162" t="s">
        <v>126</v>
      </c>
      <c r="D12" s="115">
        <v>134</v>
      </c>
      <c r="E12" s="109">
        <v>0.66</v>
      </c>
      <c r="F12" s="109" t="s">
        <v>10</v>
      </c>
      <c r="G12" s="115">
        <v>230</v>
      </c>
      <c r="H12" s="109">
        <v>0.23</v>
      </c>
      <c r="I12" s="109">
        <v>0.15</v>
      </c>
      <c r="J12" s="109">
        <v>1</v>
      </c>
      <c r="K12" s="109" t="s">
        <v>10</v>
      </c>
      <c r="L12" s="115">
        <v>89</v>
      </c>
      <c r="M12" s="206">
        <v>0.98</v>
      </c>
      <c r="N12" s="114">
        <v>1</v>
      </c>
      <c r="O12" s="114">
        <v>1</v>
      </c>
      <c r="P12" s="109" t="s">
        <v>10</v>
      </c>
      <c r="Q12" s="200" t="str">
        <f>VLOOKUP(B12,A460AS_AMAO_SUMMARY!$B$451:$AI$516,5,FALSE)</f>
        <v>Yes</v>
      </c>
      <c r="R12" s="201" t="str">
        <f>VLOOKUP(B12,A460AS_AMAO_SUMMARY!$B$451:$AI$516,21,FALSE)</f>
        <v>Yes</v>
      </c>
      <c r="S12" s="201" t="str">
        <f>VLOOKUP(B12,A460AS_AMAO_SUMMARY!$B$451:$AI$516,34,FALSE)</f>
        <v>Yes</v>
      </c>
      <c r="T12" s="200" t="str">
        <f>VLOOKUP(B12,A460AS_AMAO_SUMMARY!$B$388:$AI$450,5,FALSE)</f>
        <v>Yes</v>
      </c>
      <c r="U12" s="201" t="str">
        <f>VLOOKUP(B12,A460AS_AMAO_SUMMARY!$B$388:$AI$450,21,FALSE)</f>
        <v>Yes</v>
      </c>
      <c r="V12" s="201" t="str">
        <f>VLOOKUP(B12,A460AS_AMAO_SUMMARY!$B$388:$AI$450,34,FALSE)</f>
        <v>No</v>
      </c>
      <c r="W12" s="200" t="str">
        <f>VLOOKUP(B12,A460AS_AMAO_SUMMARY!$B$330:$AI$387,5,FALSE)</f>
        <v>Yes</v>
      </c>
      <c r="X12" s="201" t="str">
        <f>VLOOKUP(B12,A460AS_AMAO_SUMMARY!$B$330:$AI$387,21,FALSE)</f>
        <v>Yes</v>
      </c>
      <c r="Y12" s="201" t="str">
        <f>VLOOKUP(B12,amaodata!$B$9:$F$66,4,FALSE)</f>
        <v>-</v>
      </c>
    </row>
    <row r="13" spans="1:29" hidden="1">
      <c r="A13" s="199">
        <v>11</v>
      </c>
      <c r="B13" s="162" t="s">
        <v>127</v>
      </c>
      <c r="C13" s="162" t="s">
        <v>128</v>
      </c>
      <c r="D13" s="115">
        <v>2617</v>
      </c>
      <c r="E13" s="109">
        <v>0.49</v>
      </c>
      <c r="F13" s="109" t="s">
        <v>11</v>
      </c>
      <c r="G13" s="115">
        <v>3494</v>
      </c>
      <c r="H13" s="109">
        <v>0.16</v>
      </c>
      <c r="I13" s="109">
        <v>0.19</v>
      </c>
      <c r="J13" s="109">
        <v>0.98</v>
      </c>
      <c r="K13" s="109" t="s">
        <v>11</v>
      </c>
      <c r="L13" s="115">
        <v>57</v>
      </c>
      <c r="M13" s="206">
        <v>0.99</v>
      </c>
      <c r="N13" s="114">
        <v>0.99</v>
      </c>
      <c r="O13" s="114">
        <v>1</v>
      </c>
      <c r="P13" s="109" t="s">
        <v>11</v>
      </c>
      <c r="Q13" s="200" t="str">
        <f>VLOOKUP(B13,A460AS_AMAO_SUMMARY!$B$451:$AI$516,5,FALSE)</f>
        <v>No</v>
      </c>
      <c r="R13" s="201" t="str">
        <f>VLOOKUP(B13,A460AS_AMAO_SUMMARY!$B$451:$AI$516,21,FALSE)</f>
        <v>No</v>
      </c>
      <c r="S13" s="201" t="str">
        <f>VLOOKUP(B13,A460AS_AMAO_SUMMARY!$B$451:$AI$516,34,FALSE)</f>
        <v>No</v>
      </c>
      <c r="T13" s="200" t="str">
        <f>VLOOKUP(B13,A460AS_AMAO_SUMMARY!$B$388:$AI$450,5,FALSE)</f>
        <v>Yes</v>
      </c>
      <c r="U13" s="201" t="str">
        <f>VLOOKUP(B13,A460AS_AMAO_SUMMARY!$B$388:$AI$450,21,FALSE)</f>
        <v>No</v>
      </c>
      <c r="V13" s="201" t="str">
        <f>VLOOKUP(B13,A460AS_AMAO_SUMMARY!$B$388:$AI$450,34,FALSE)</f>
        <v>No</v>
      </c>
      <c r="W13" s="200" t="str">
        <f>VLOOKUP(B13,A460AS_AMAO_SUMMARY!$B$330:$AI$387,5,FALSE)</f>
        <v>No</v>
      </c>
      <c r="X13" s="201" t="str">
        <f>VLOOKUP(B13,A460AS_AMAO_SUMMARY!$B$330:$AI$387,21,FALSE)</f>
        <v>No</v>
      </c>
      <c r="Y13" s="201" t="str">
        <f>VLOOKUP(B13,amaodata!$B$9:$F$66,4,FALSE)</f>
        <v>No</v>
      </c>
    </row>
    <row r="14" spans="1:29" hidden="1">
      <c r="A14" s="199">
        <v>12</v>
      </c>
      <c r="B14" s="162" t="s">
        <v>129</v>
      </c>
      <c r="C14" s="162" t="s">
        <v>130</v>
      </c>
      <c r="D14" s="115">
        <v>254</v>
      </c>
      <c r="E14" s="109">
        <v>0.83</v>
      </c>
      <c r="F14" s="109" t="s">
        <v>10</v>
      </c>
      <c r="G14" s="115">
        <v>649</v>
      </c>
      <c r="H14" s="109">
        <v>0.26</v>
      </c>
      <c r="I14" s="109">
        <v>0.08</v>
      </c>
      <c r="J14" s="109">
        <v>1</v>
      </c>
      <c r="K14" s="109" t="s">
        <v>10</v>
      </c>
      <c r="L14" s="115">
        <v>82</v>
      </c>
      <c r="M14" s="206">
        <v>0.99</v>
      </c>
      <c r="N14" s="114">
        <v>1</v>
      </c>
      <c r="O14" s="114">
        <v>0.94</v>
      </c>
      <c r="P14" s="109" t="s">
        <v>11</v>
      </c>
      <c r="Q14" s="200" t="str">
        <f>VLOOKUP(B14,A460AS_AMAO_SUMMARY!$B$451:$AI$516,5,FALSE)</f>
        <v>Yes</v>
      </c>
      <c r="R14" s="201" t="str">
        <f>VLOOKUP(B14,A460AS_AMAO_SUMMARY!$B$451:$AI$516,21,FALSE)</f>
        <v>Yes</v>
      </c>
      <c r="S14" s="201" t="str">
        <f>VLOOKUP(B14,A460AS_AMAO_SUMMARY!$B$451:$AI$516,34,FALSE)</f>
        <v>Yes</v>
      </c>
      <c r="T14" s="200" t="str">
        <f>VLOOKUP(B14,A460AS_AMAO_SUMMARY!$B$388:$AI$450,5,FALSE)</f>
        <v>Yes</v>
      </c>
      <c r="U14" s="201" t="str">
        <f>VLOOKUP(B14,A460AS_AMAO_SUMMARY!$B$388:$AI$450,21,FALSE)</f>
        <v>Yes</v>
      </c>
      <c r="V14" s="201" t="str">
        <f>VLOOKUP(B14,A460AS_AMAO_SUMMARY!$B$388:$AI$450,34,FALSE)</f>
        <v>Yes</v>
      </c>
      <c r="W14" s="200" t="str">
        <f>VLOOKUP(B14,A460AS_AMAO_SUMMARY!$B$330:$AI$387,5,FALSE)</f>
        <v>Yes</v>
      </c>
      <c r="X14" s="201" t="str">
        <f>VLOOKUP(B14,A460AS_AMAO_SUMMARY!$B$330:$AI$387,21,FALSE)</f>
        <v>Yes</v>
      </c>
      <c r="Y14" s="201" t="str">
        <f>VLOOKUP(B14,amaodata!$B$9:$F$66,4,FALSE)</f>
        <v>Yes</v>
      </c>
    </row>
    <row r="15" spans="1:29" hidden="1">
      <c r="A15" s="199">
        <v>13</v>
      </c>
      <c r="B15" s="162" t="s">
        <v>131</v>
      </c>
      <c r="C15" s="162" t="s">
        <v>132</v>
      </c>
      <c r="D15" s="115">
        <v>202</v>
      </c>
      <c r="E15" s="109">
        <v>0.64</v>
      </c>
      <c r="F15" s="109" t="s">
        <v>10</v>
      </c>
      <c r="G15" s="115">
        <v>463</v>
      </c>
      <c r="H15" s="109">
        <v>0.13</v>
      </c>
      <c r="I15" s="109">
        <v>0.1</v>
      </c>
      <c r="J15" s="109">
        <v>0.99</v>
      </c>
      <c r="K15" s="109" t="s">
        <v>10</v>
      </c>
      <c r="L15" s="115">
        <v>72</v>
      </c>
      <c r="M15" s="206">
        <v>0.98</v>
      </c>
      <c r="N15" s="114">
        <v>0.98</v>
      </c>
      <c r="O15" s="114">
        <v>0.95</v>
      </c>
      <c r="P15" s="109" t="s">
        <v>11</v>
      </c>
      <c r="Q15" s="200" t="str">
        <f>VLOOKUP(B15,A460AS_AMAO_SUMMARY!$B$451:$AI$516,5,FALSE)</f>
        <v>Yes</v>
      </c>
      <c r="R15" s="201" t="str">
        <f>VLOOKUP(B15,A460AS_AMAO_SUMMARY!$B$451:$AI$516,21,FALSE)</f>
        <v>No</v>
      </c>
      <c r="S15" s="201" t="str">
        <f>VLOOKUP(B15,A460AS_AMAO_SUMMARY!$B$451:$AI$516,34,FALSE)</f>
        <v>No</v>
      </c>
      <c r="T15" s="200" t="str">
        <f>VLOOKUP(B15,A460AS_AMAO_SUMMARY!$B$388:$AI$450,5,FALSE)</f>
        <v>Yes</v>
      </c>
      <c r="U15" s="201" t="str">
        <f>VLOOKUP(B15,A460AS_AMAO_SUMMARY!$B$388:$AI$450,21,FALSE)</f>
        <v>No</v>
      </c>
      <c r="V15" s="201" t="str">
        <f>VLOOKUP(B15,A460AS_AMAO_SUMMARY!$B$388:$AI$450,34,FALSE)</f>
        <v>No</v>
      </c>
      <c r="W15" s="200" t="str">
        <f>VLOOKUP(B15,A460AS_AMAO_SUMMARY!$B$330:$AI$387,5,FALSE)</f>
        <v>No</v>
      </c>
      <c r="X15" s="201" t="str">
        <f>VLOOKUP(B15,A460AS_AMAO_SUMMARY!$B$330:$AI$387,21,FALSE)</f>
        <v>No</v>
      </c>
      <c r="Y15" s="201" t="str">
        <f>VLOOKUP(B15,amaodata!$B$9:$F$66,4,FALSE)</f>
        <v>No</v>
      </c>
    </row>
    <row r="16" spans="1:29" hidden="1">
      <c r="A16" s="199">
        <v>14</v>
      </c>
      <c r="B16" s="162" t="s">
        <v>133</v>
      </c>
      <c r="C16" s="162" t="s">
        <v>134</v>
      </c>
      <c r="D16" s="115">
        <v>86</v>
      </c>
      <c r="E16" s="109">
        <v>0.79</v>
      </c>
      <c r="F16" s="109" t="s">
        <v>10</v>
      </c>
      <c r="G16" s="115">
        <v>134</v>
      </c>
      <c r="H16" s="109">
        <v>0.28000000000000003</v>
      </c>
      <c r="I16" s="109">
        <v>0.17</v>
      </c>
      <c r="J16" s="109">
        <v>0.96</v>
      </c>
      <c r="K16" s="109" t="s">
        <v>10</v>
      </c>
      <c r="L16" s="115">
        <v>75</v>
      </c>
      <c r="M16" s="206">
        <v>0.93</v>
      </c>
      <c r="N16" s="114">
        <v>0.99</v>
      </c>
      <c r="O16" s="114">
        <v>1</v>
      </c>
      <c r="P16" s="109" t="s">
        <v>11</v>
      </c>
      <c r="Q16" s="200" t="str">
        <f>VLOOKUP(B16,A460AS_AMAO_SUMMARY!$B$451:$AI$516,5,FALSE)</f>
        <v>Yes</v>
      </c>
      <c r="R16" s="201" t="str">
        <f>VLOOKUP(B16,A460AS_AMAO_SUMMARY!$B$451:$AI$516,21,FALSE)</f>
        <v>Yes</v>
      </c>
      <c r="S16" s="201" t="str">
        <f>VLOOKUP(B16,A460AS_AMAO_SUMMARY!$B$451:$AI$516,34,FALSE)</f>
        <v>Yes</v>
      </c>
      <c r="T16" s="200" t="s">
        <v>30</v>
      </c>
      <c r="U16" s="201" t="s">
        <v>30</v>
      </c>
      <c r="V16" s="201" t="s">
        <v>30</v>
      </c>
      <c r="W16" s="200" t="s">
        <v>30</v>
      </c>
      <c r="X16" s="201" t="s">
        <v>30</v>
      </c>
      <c r="Y16" s="201" t="s">
        <v>30</v>
      </c>
    </row>
    <row r="17" spans="1:25" hidden="1">
      <c r="A17" s="199">
        <v>15</v>
      </c>
      <c r="B17" s="162" t="s">
        <v>135</v>
      </c>
      <c r="C17" s="162" t="s">
        <v>136</v>
      </c>
      <c r="D17" s="115">
        <v>710</v>
      </c>
      <c r="E17" s="109">
        <v>0.47</v>
      </c>
      <c r="F17" s="109" t="s">
        <v>11</v>
      </c>
      <c r="G17" s="115">
        <v>1077</v>
      </c>
      <c r="H17" s="109">
        <v>0.08</v>
      </c>
      <c r="I17" s="109">
        <v>0.15</v>
      </c>
      <c r="J17" s="109">
        <v>0.98</v>
      </c>
      <c r="K17" s="109" t="s">
        <v>11</v>
      </c>
      <c r="L17" s="115">
        <v>38</v>
      </c>
      <c r="M17" s="206">
        <v>0.98</v>
      </c>
      <c r="N17" s="114">
        <v>0.99</v>
      </c>
      <c r="O17" s="114">
        <v>0.98</v>
      </c>
      <c r="P17" s="109" t="s">
        <v>11</v>
      </c>
      <c r="Q17" s="200" t="str">
        <f>VLOOKUP(B17,A460AS_AMAO_SUMMARY!$B$451:$AI$516,5,FALSE)</f>
        <v>No</v>
      </c>
      <c r="R17" s="201" t="str">
        <f>VLOOKUP(B17,A460AS_AMAO_SUMMARY!$B$451:$AI$516,21,FALSE)</f>
        <v>No</v>
      </c>
      <c r="S17" s="201" t="str">
        <f>VLOOKUP(B17,A460AS_AMAO_SUMMARY!$B$451:$AI$516,34,FALSE)</f>
        <v>No</v>
      </c>
      <c r="T17" s="200" t="str">
        <f>VLOOKUP(B17,A460AS_AMAO_SUMMARY!$B$388:$AI$450,5,FALSE)</f>
        <v>Yes</v>
      </c>
      <c r="U17" s="201" t="str">
        <f>VLOOKUP(B17,A460AS_AMAO_SUMMARY!$B$388:$AI$450,21,FALSE)</f>
        <v>No</v>
      </c>
      <c r="V17" s="201" t="str">
        <f>VLOOKUP(B17,A460AS_AMAO_SUMMARY!$B$388:$AI$450,34,FALSE)</f>
        <v>No</v>
      </c>
      <c r="W17" s="200" t="str">
        <f>VLOOKUP(B17,A460AS_AMAO_SUMMARY!$B$330:$AI$387,5,FALSE)</f>
        <v>Yes</v>
      </c>
      <c r="X17" s="201" t="str">
        <f>VLOOKUP(B17,A460AS_AMAO_SUMMARY!$B$330:$AI$387,21,FALSE)</f>
        <v>No</v>
      </c>
      <c r="Y17" s="201" t="str">
        <f>VLOOKUP(B17,amaodata!$B$9:$F$66,4,FALSE)</f>
        <v>No</v>
      </c>
    </row>
    <row r="18" spans="1:25" hidden="1">
      <c r="A18" s="199">
        <v>16</v>
      </c>
      <c r="B18" s="162" t="s">
        <v>137</v>
      </c>
      <c r="C18" s="162" t="s">
        <v>138</v>
      </c>
      <c r="D18" s="115">
        <v>229</v>
      </c>
      <c r="E18" s="109">
        <v>0.56999999999999995</v>
      </c>
      <c r="F18" s="109" t="s">
        <v>10</v>
      </c>
      <c r="G18" s="115">
        <v>337</v>
      </c>
      <c r="H18" s="109">
        <v>0.19</v>
      </c>
      <c r="I18" s="109">
        <v>0.16</v>
      </c>
      <c r="J18" s="109">
        <v>0.99</v>
      </c>
      <c r="K18" s="109" t="s">
        <v>10</v>
      </c>
      <c r="L18" s="115">
        <v>65</v>
      </c>
      <c r="M18" s="206">
        <v>0.97</v>
      </c>
      <c r="N18" s="114">
        <v>1</v>
      </c>
      <c r="O18" s="114">
        <v>0.99</v>
      </c>
      <c r="P18" s="109" t="s">
        <v>11</v>
      </c>
      <c r="Q18" s="200" t="str">
        <f>VLOOKUP(B18,A460AS_AMAO_SUMMARY!$B$451:$AI$516,5,FALSE)</f>
        <v>No</v>
      </c>
      <c r="R18" s="201" t="str">
        <f>VLOOKUP(B18,A460AS_AMAO_SUMMARY!$B$451:$AI$516,21,FALSE)</f>
        <v>Yes</v>
      </c>
      <c r="S18" s="201" t="str">
        <f>VLOOKUP(B18,A460AS_AMAO_SUMMARY!$B$451:$AI$516,34,FALSE)</f>
        <v>No</v>
      </c>
      <c r="T18" s="200" t="str">
        <f>VLOOKUP(B18,A460AS_AMAO_SUMMARY!$B$388:$AI$450,5,FALSE)</f>
        <v>Yes</v>
      </c>
      <c r="U18" s="201" t="str">
        <f>VLOOKUP(B18,A460AS_AMAO_SUMMARY!$B$388:$AI$450,21,FALSE)</f>
        <v>Yes</v>
      </c>
      <c r="V18" s="201" t="str">
        <f>VLOOKUP(B18,A460AS_AMAO_SUMMARY!$B$388:$AI$450,34,FALSE)</f>
        <v>No</v>
      </c>
      <c r="W18" s="200" t="str">
        <f>VLOOKUP(B18,A460AS_AMAO_SUMMARY!$B$330:$AI$387,5,FALSE)</f>
        <v>Yes</v>
      </c>
      <c r="X18" s="201" t="str">
        <f>VLOOKUP(B18,A460AS_AMAO_SUMMARY!$B$330:$AI$387,21,FALSE)</f>
        <v>Yes</v>
      </c>
      <c r="Y18" s="201" t="str">
        <f>VLOOKUP(B18,amaodata!$B$9:$F$66,4,FALSE)</f>
        <v>No</v>
      </c>
    </row>
    <row r="19" spans="1:25" hidden="1">
      <c r="A19" s="199">
        <v>17</v>
      </c>
      <c r="B19" s="162" t="s">
        <v>139</v>
      </c>
      <c r="C19" s="162" t="s">
        <v>140</v>
      </c>
      <c r="D19" s="115">
        <v>87</v>
      </c>
      <c r="E19" s="109">
        <v>0.62</v>
      </c>
      <c r="F19" s="109" t="s">
        <v>10</v>
      </c>
      <c r="G19" s="115">
        <v>148</v>
      </c>
      <c r="H19" s="109">
        <v>0.11</v>
      </c>
      <c r="I19" s="109">
        <v>0.15</v>
      </c>
      <c r="J19" s="109">
        <v>0.99</v>
      </c>
      <c r="K19" s="109" t="s">
        <v>11</v>
      </c>
      <c r="L19" s="115">
        <v>56</v>
      </c>
      <c r="M19" s="206">
        <v>0.97</v>
      </c>
      <c r="N19" s="114">
        <v>1</v>
      </c>
      <c r="O19" s="114">
        <v>0.98</v>
      </c>
      <c r="P19" s="109" t="s">
        <v>11</v>
      </c>
      <c r="Q19" s="200" t="str">
        <f>VLOOKUP(B19,A460AS_AMAO_SUMMARY!$B$451:$AI$516,5,FALSE)</f>
        <v>No</v>
      </c>
      <c r="R19" s="201" t="str">
        <f>VLOOKUP(B19,A460AS_AMAO_SUMMARY!$B$451:$AI$516,21,FALSE)</f>
        <v>No</v>
      </c>
      <c r="S19" s="201" t="str">
        <f>VLOOKUP(B19,A460AS_AMAO_SUMMARY!$B$451:$AI$516,34,FALSE)</f>
        <v>No</v>
      </c>
      <c r="T19" s="200" t="str">
        <f>VLOOKUP(B19,A460AS_AMAO_SUMMARY!$B$388:$AI$450,5,FALSE)</f>
        <v>No</v>
      </c>
      <c r="U19" s="201" t="str">
        <f>VLOOKUP(B19,A460AS_AMAO_SUMMARY!$B$388:$AI$450,21,FALSE)</f>
        <v>Yes</v>
      </c>
      <c r="V19" s="201" t="str">
        <f>VLOOKUP(B19,A460AS_AMAO_SUMMARY!$B$388:$AI$450,34,FALSE)</f>
        <v>No</v>
      </c>
      <c r="W19" s="200" t="str">
        <f>VLOOKUP(B19,A460AS_AMAO_SUMMARY!$B$330:$AI$387,5,FALSE)</f>
        <v>Yes</v>
      </c>
      <c r="X19" s="201" t="str">
        <f>VLOOKUP(B19,A460AS_AMAO_SUMMARY!$B$330:$AI$387,21,FALSE)</f>
        <v>Yes</v>
      </c>
      <c r="Y19" s="201" t="str">
        <f>VLOOKUP(B19,amaodata!$B$9:$F$66,4,FALSE)</f>
        <v>Yes</v>
      </c>
    </row>
    <row r="20" spans="1:25" hidden="1">
      <c r="A20" s="199">
        <v>18</v>
      </c>
      <c r="B20" s="162" t="s">
        <v>141</v>
      </c>
      <c r="C20" s="162" t="s">
        <v>142</v>
      </c>
      <c r="D20" s="115">
        <v>95</v>
      </c>
      <c r="E20" s="109">
        <v>0.59</v>
      </c>
      <c r="F20" s="109" t="s">
        <v>10</v>
      </c>
      <c r="G20" s="115">
        <v>140</v>
      </c>
      <c r="H20" s="109">
        <v>0.25</v>
      </c>
      <c r="I20" s="109">
        <v>0.18</v>
      </c>
      <c r="J20" s="109">
        <v>0.99</v>
      </c>
      <c r="K20" s="109" t="s">
        <v>10</v>
      </c>
      <c r="L20" s="115">
        <v>51</v>
      </c>
      <c r="M20" s="206">
        <v>1</v>
      </c>
      <c r="N20" s="114">
        <v>1</v>
      </c>
      <c r="O20" s="114">
        <v>1</v>
      </c>
      <c r="P20" s="109" t="s">
        <v>11</v>
      </c>
      <c r="Q20" s="200" t="str">
        <f>VLOOKUP(B20,A460AS_AMAO_SUMMARY!$B$451:$AI$516,5,FALSE)</f>
        <v>No</v>
      </c>
      <c r="R20" s="201" t="str">
        <f>VLOOKUP(B20,A460AS_AMAO_SUMMARY!$B$451:$AI$516,21,FALSE)</f>
        <v>Yes</v>
      </c>
      <c r="S20" s="201" t="str">
        <f>VLOOKUP(B20,A460AS_AMAO_SUMMARY!$B$451:$AI$516,34,FALSE)</f>
        <v>No</v>
      </c>
      <c r="T20" s="200" t="str">
        <f>VLOOKUP(B20,A460AS_AMAO_SUMMARY!$B$388:$AI$450,5,FALSE)</f>
        <v>Yes</v>
      </c>
      <c r="U20" s="201" t="str">
        <f>VLOOKUP(B20,A460AS_AMAO_SUMMARY!$B$388:$AI$450,21,FALSE)</f>
        <v>Yes</v>
      </c>
      <c r="V20" s="201" t="str">
        <f>VLOOKUP(B20,A460AS_AMAO_SUMMARY!$B$388:$AI$450,34,FALSE)</f>
        <v>No</v>
      </c>
      <c r="W20" s="200" t="s">
        <v>30</v>
      </c>
      <c r="X20" s="201" t="s">
        <v>30</v>
      </c>
      <c r="Y20" s="201" t="s">
        <v>30</v>
      </c>
    </row>
    <row r="21" spans="1:25" hidden="1">
      <c r="A21" s="199">
        <v>19</v>
      </c>
      <c r="B21" s="162" t="s">
        <v>143</v>
      </c>
      <c r="C21" s="162" t="s">
        <v>144</v>
      </c>
      <c r="D21" s="115">
        <v>646</v>
      </c>
      <c r="E21" s="109">
        <v>0.53</v>
      </c>
      <c r="F21" s="109" t="s">
        <v>10</v>
      </c>
      <c r="G21" s="115">
        <v>960</v>
      </c>
      <c r="H21" s="109">
        <v>0.09</v>
      </c>
      <c r="I21" s="109">
        <v>0.14000000000000001</v>
      </c>
      <c r="J21" s="109">
        <v>0.99</v>
      </c>
      <c r="K21" s="109" t="s">
        <v>11</v>
      </c>
      <c r="L21" s="115">
        <v>51</v>
      </c>
      <c r="M21" s="206">
        <v>0.99</v>
      </c>
      <c r="N21" s="114">
        <v>1</v>
      </c>
      <c r="O21" s="114">
        <v>1</v>
      </c>
      <c r="P21" s="109" t="s">
        <v>11</v>
      </c>
      <c r="Q21" s="200" t="str">
        <f>VLOOKUP(B21,A460AS_AMAO_SUMMARY!$B$451:$AI$516,5,FALSE)</f>
        <v>Yes</v>
      </c>
      <c r="R21" s="201" t="str">
        <f>VLOOKUP(B21,A460AS_AMAO_SUMMARY!$B$451:$AI$516,21,FALSE)</f>
        <v>No</v>
      </c>
      <c r="S21" s="201" t="str">
        <f>VLOOKUP(B21,A460AS_AMAO_SUMMARY!$B$451:$AI$516,34,FALSE)</f>
        <v>No</v>
      </c>
      <c r="T21" s="200" t="str">
        <f>VLOOKUP(B21,A460AS_AMAO_SUMMARY!$B$388:$AI$450,5,FALSE)</f>
        <v>Yes</v>
      </c>
      <c r="U21" s="201" t="str">
        <f>VLOOKUP(B21,A460AS_AMAO_SUMMARY!$B$388:$AI$450,21,FALSE)</f>
        <v>Yes</v>
      </c>
      <c r="V21" s="201" t="str">
        <f>VLOOKUP(B21,A460AS_AMAO_SUMMARY!$B$388:$AI$450,34,FALSE)</f>
        <v>No</v>
      </c>
      <c r="W21" s="200" t="str">
        <f>VLOOKUP(B21,A460AS_AMAO_SUMMARY!$B$330:$AI$387,5,FALSE)</f>
        <v>Yes</v>
      </c>
      <c r="X21" s="201" t="str">
        <f>VLOOKUP(B21,A460AS_AMAO_SUMMARY!$B$330:$AI$387,21,FALSE)</f>
        <v>Yes</v>
      </c>
      <c r="Y21" s="201" t="str">
        <f>VLOOKUP(B21,amaodata!$B$9:$F$66,4,FALSE)</f>
        <v>No</v>
      </c>
    </row>
    <row r="22" spans="1:25" hidden="1">
      <c r="A22" s="199">
        <v>20</v>
      </c>
      <c r="B22" s="162" t="s">
        <v>145</v>
      </c>
      <c r="C22" s="162" t="s">
        <v>146</v>
      </c>
      <c r="D22" s="115">
        <v>585</v>
      </c>
      <c r="E22" s="109">
        <v>0.48</v>
      </c>
      <c r="F22" s="109" t="s">
        <v>11</v>
      </c>
      <c r="G22" s="115">
        <v>863</v>
      </c>
      <c r="H22" s="109">
        <v>0.16</v>
      </c>
      <c r="I22" s="109">
        <v>0.18</v>
      </c>
      <c r="J22" s="109">
        <v>0.98</v>
      </c>
      <c r="K22" s="109" t="s">
        <v>11</v>
      </c>
      <c r="L22" s="115">
        <v>59</v>
      </c>
      <c r="M22" s="206">
        <v>0.98</v>
      </c>
      <c r="N22" s="114">
        <v>1</v>
      </c>
      <c r="O22" s="114">
        <v>1</v>
      </c>
      <c r="P22" s="109" t="s">
        <v>11</v>
      </c>
      <c r="Q22" s="200" t="str">
        <f>VLOOKUP(B22,A460AS_AMAO_SUMMARY!$B$451:$AI$516,5,FALSE)</f>
        <v>No</v>
      </c>
      <c r="R22" s="201" t="str">
        <f>VLOOKUP(B22,A460AS_AMAO_SUMMARY!$B$451:$AI$516,21,FALSE)</f>
        <v>No</v>
      </c>
      <c r="S22" s="201" t="str">
        <f>VLOOKUP(B22,A460AS_AMAO_SUMMARY!$B$451:$AI$516,34,FALSE)</f>
        <v>No</v>
      </c>
      <c r="T22" s="200" t="str">
        <f>VLOOKUP(B22,A460AS_AMAO_SUMMARY!$B$388:$AI$450,5,FALSE)</f>
        <v>No</v>
      </c>
      <c r="U22" s="201" t="str">
        <f>VLOOKUP(B22,A460AS_AMAO_SUMMARY!$B$388:$AI$450,21,FALSE)</f>
        <v>No</v>
      </c>
      <c r="V22" s="201" t="str">
        <f>VLOOKUP(B22,A460AS_AMAO_SUMMARY!$B$388:$AI$450,34,FALSE)</f>
        <v>No</v>
      </c>
      <c r="W22" s="200" t="str">
        <f>VLOOKUP(B22,A460AS_AMAO_SUMMARY!$B$330:$AI$387,5,FALSE)</f>
        <v>No</v>
      </c>
      <c r="X22" s="201" t="str">
        <f>VLOOKUP(B22,A460AS_AMAO_SUMMARY!$B$330:$AI$387,21,FALSE)</f>
        <v>No</v>
      </c>
      <c r="Y22" s="201" t="str">
        <f>VLOOKUP(B22,amaodata!$B$9:$F$66,4,FALSE)</f>
        <v>No</v>
      </c>
    </row>
    <row r="23" spans="1:25" hidden="1">
      <c r="A23" s="199">
        <v>21</v>
      </c>
      <c r="B23" s="162" t="s">
        <v>147</v>
      </c>
      <c r="C23" s="162" t="s">
        <v>148</v>
      </c>
      <c r="D23" s="115">
        <v>546</v>
      </c>
      <c r="E23" s="109">
        <v>0.48</v>
      </c>
      <c r="F23" s="109" t="s">
        <v>11</v>
      </c>
      <c r="G23" s="115">
        <v>761</v>
      </c>
      <c r="H23" s="109">
        <v>0.21</v>
      </c>
      <c r="I23" s="109">
        <v>0.2</v>
      </c>
      <c r="J23" s="109">
        <v>0.99</v>
      </c>
      <c r="K23" s="109" t="s">
        <v>10</v>
      </c>
      <c r="L23" s="115">
        <v>63</v>
      </c>
      <c r="M23" s="206">
        <v>0.98</v>
      </c>
      <c r="N23" s="114">
        <v>0.99</v>
      </c>
      <c r="O23" s="114">
        <v>0.98</v>
      </c>
      <c r="P23" s="109" t="s">
        <v>11</v>
      </c>
      <c r="Q23" s="200" t="str">
        <f>VLOOKUP(B23,A460AS_AMAO_SUMMARY!$B$451:$AI$516,5,FALSE)</f>
        <v>No</v>
      </c>
      <c r="R23" s="201" t="str">
        <f>VLOOKUP(B23,A460AS_AMAO_SUMMARY!$B$451:$AI$516,21,FALSE)</f>
        <v>No</v>
      </c>
      <c r="S23" s="201" t="str">
        <f>VLOOKUP(B23,A460AS_AMAO_SUMMARY!$B$451:$AI$516,34,FALSE)</f>
        <v>No</v>
      </c>
      <c r="T23" s="200" t="str">
        <f>VLOOKUP(B23,A460AS_AMAO_SUMMARY!$B$388:$AI$450,5,FALSE)</f>
        <v>No</v>
      </c>
      <c r="U23" s="201" t="str">
        <f>VLOOKUP(B23,A460AS_AMAO_SUMMARY!$B$388:$AI$450,21,FALSE)</f>
        <v>No</v>
      </c>
      <c r="V23" s="201" t="str">
        <f>VLOOKUP(B23,A460AS_AMAO_SUMMARY!$B$388:$AI$450,34,FALSE)</f>
        <v>No</v>
      </c>
      <c r="W23" s="200" t="str">
        <f>VLOOKUP(B23,A460AS_AMAO_SUMMARY!$B$330:$AI$387,5,FALSE)</f>
        <v>No</v>
      </c>
      <c r="X23" s="201" t="str">
        <f>VLOOKUP(B23,A460AS_AMAO_SUMMARY!$B$330:$AI$387,21,FALSE)</f>
        <v>No</v>
      </c>
      <c r="Y23" s="201" t="str">
        <f>VLOOKUP(B23,amaodata!$B$9:$F$66,4,FALSE)</f>
        <v>No</v>
      </c>
    </row>
    <row r="24" spans="1:25" hidden="1">
      <c r="A24" s="199">
        <v>22</v>
      </c>
      <c r="B24" s="162" t="s">
        <v>149</v>
      </c>
      <c r="C24" s="162" t="s">
        <v>150</v>
      </c>
      <c r="D24" s="115">
        <v>743</v>
      </c>
      <c r="E24" s="109">
        <v>0.59</v>
      </c>
      <c r="F24" s="109" t="s">
        <v>10</v>
      </c>
      <c r="G24" s="115">
        <v>1172</v>
      </c>
      <c r="H24" s="109">
        <v>0.14000000000000001</v>
      </c>
      <c r="I24" s="109">
        <v>0.15</v>
      </c>
      <c r="J24" s="109">
        <v>0.99</v>
      </c>
      <c r="K24" s="109" t="s">
        <v>11</v>
      </c>
      <c r="L24" s="115">
        <v>51</v>
      </c>
      <c r="M24" s="206">
        <v>0.99</v>
      </c>
      <c r="N24" s="114">
        <v>1</v>
      </c>
      <c r="O24" s="114">
        <v>1</v>
      </c>
      <c r="P24" s="109" t="s">
        <v>11</v>
      </c>
      <c r="Q24" s="200" t="str">
        <f>VLOOKUP(B24,A460AS_AMAO_SUMMARY!$B$451:$AI$516,5,FALSE)</f>
        <v>Yes</v>
      </c>
      <c r="R24" s="201" t="str">
        <f>VLOOKUP(B24,A460AS_AMAO_SUMMARY!$B$451:$AI$516,21,FALSE)</f>
        <v>No</v>
      </c>
      <c r="S24" s="201" t="str">
        <f>VLOOKUP(B24,A460AS_AMAO_SUMMARY!$B$451:$AI$516,34,FALSE)</f>
        <v>No</v>
      </c>
      <c r="T24" s="200" t="str">
        <f>VLOOKUP(B24,A460AS_AMAO_SUMMARY!$B$388:$AI$450,5,FALSE)</f>
        <v>Yes</v>
      </c>
      <c r="U24" s="201" t="str">
        <f>VLOOKUP(B24,A460AS_AMAO_SUMMARY!$B$388:$AI$450,21,FALSE)</f>
        <v>No</v>
      </c>
      <c r="V24" s="201" t="str">
        <f>VLOOKUP(B24,A460AS_AMAO_SUMMARY!$B$388:$AI$450,34,FALSE)</f>
        <v>No</v>
      </c>
      <c r="W24" s="200" t="str">
        <f>VLOOKUP(B24,A460AS_AMAO_SUMMARY!$B$330:$AI$387,5,FALSE)</f>
        <v>Yes</v>
      </c>
      <c r="X24" s="201" t="str">
        <f>VLOOKUP(B24,A460AS_AMAO_SUMMARY!$B$330:$AI$387,21,FALSE)</f>
        <v>No</v>
      </c>
      <c r="Y24" s="201" t="str">
        <f>VLOOKUP(B24,amaodata!$B$9:$F$66,4,FALSE)</f>
        <v>No</v>
      </c>
    </row>
    <row r="25" spans="1:25" hidden="1">
      <c r="A25" s="199">
        <v>23</v>
      </c>
      <c r="B25" s="162" t="s">
        <v>22</v>
      </c>
      <c r="C25" s="162" t="s">
        <v>151</v>
      </c>
      <c r="D25" s="115">
        <v>83</v>
      </c>
      <c r="E25" s="109">
        <v>0.7</v>
      </c>
      <c r="F25" s="109" t="s">
        <v>10</v>
      </c>
      <c r="G25" s="115">
        <v>109</v>
      </c>
      <c r="H25" s="109">
        <v>0.27</v>
      </c>
      <c r="I25" s="109">
        <v>0.19</v>
      </c>
      <c r="J25" s="109">
        <v>1</v>
      </c>
      <c r="K25" s="109" t="s">
        <v>10</v>
      </c>
      <c r="L25" s="115">
        <v>41</v>
      </c>
      <c r="M25" s="206">
        <v>1</v>
      </c>
      <c r="N25" s="114">
        <v>1</v>
      </c>
      <c r="O25" s="114">
        <v>1</v>
      </c>
      <c r="P25" s="109" t="s">
        <v>11</v>
      </c>
      <c r="Q25" s="200" t="s">
        <v>30</v>
      </c>
      <c r="R25" s="201" t="s">
        <v>30</v>
      </c>
      <c r="S25" s="201" t="s">
        <v>30</v>
      </c>
      <c r="T25" s="200" t="s">
        <v>30</v>
      </c>
      <c r="U25" s="201" t="s">
        <v>30</v>
      </c>
      <c r="V25" s="201" t="s">
        <v>30</v>
      </c>
      <c r="W25" s="200" t="s">
        <v>30</v>
      </c>
      <c r="X25" s="201" t="s">
        <v>30</v>
      </c>
      <c r="Y25" s="201" t="s">
        <v>30</v>
      </c>
    </row>
    <row r="26" spans="1:25" hidden="1">
      <c r="A26" s="199">
        <v>24</v>
      </c>
      <c r="B26" s="162" t="s">
        <v>152</v>
      </c>
      <c r="C26" s="162" t="s">
        <v>153</v>
      </c>
      <c r="D26" s="115">
        <v>346</v>
      </c>
      <c r="E26" s="109">
        <v>0.52</v>
      </c>
      <c r="F26" s="109" t="s">
        <v>10</v>
      </c>
      <c r="G26" s="115">
        <v>558</v>
      </c>
      <c r="H26" s="109">
        <v>0.11</v>
      </c>
      <c r="I26" s="109">
        <v>0.17</v>
      </c>
      <c r="J26" s="109">
        <v>0.97</v>
      </c>
      <c r="K26" s="109" t="s">
        <v>11</v>
      </c>
      <c r="L26" s="115">
        <v>68</v>
      </c>
      <c r="M26" s="206">
        <v>0.98</v>
      </c>
      <c r="N26" s="114">
        <v>0.99</v>
      </c>
      <c r="O26" s="114">
        <v>0.98</v>
      </c>
      <c r="P26" s="109" t="s">
        <v>11</v>
      </c>
      <c r="Q26" s="200" t="str">
        <f>VLOOKUP(B26,A460AS_AMAO_SUMMARY!$B$451:$AI$516,5,FALSE)</f>
        <v>No</v>
      </c>
      <c r="R26" s="201" t="str">
        <f>VLOOKUP(B26,A460AS_AMAO_SUMMARY!$B$451:$AI$516,21,FALSE)</f>
        <v>No</v>
      </c>
      <c r="S26" s="201" t="str">
        <f>VLOOKUP(B26,A460AS_AMAO_SUMMARY!$B$451:$AI$516,34,FALSE)</f>
        <v>No</v>
      </c>
      <c r="T26" s="200" t="str">
        <f>VLOOKUP(B26,A460AS_AMAO_SUMMARY!$B$388:$AI$450,5,FALSE)</f>
        <v>No</v>
      </c>
      <c r="U26" s="201" t="str">
        <f>VLOOKUP(B26,A460AS_AMAO_SUMMARY!$B$388:$AI$450,21,FALSE)</f>
        <v>No</v>
      </c>
      <c r="V26" s="201" t="str">
        <f>VLOOKUP(B26,A460AS_AMAO_SUMMARY!$B$388:$AI$450,34,FALSE)</f>
        <v>No</v>
      </c>
      <c r="W26" s="200" t="str">
        <f>VLOOKUP(B26,A460AS_AMAO_SUMMARY!$B$330:$AI$387,5,FALSE)</f>
        <v>Yes</v>
      </c>
      <c r="X26" s="201" t="str">
        <f>VLOOKUP(B26,A460AS_AMAO_SUMMARY!$B$330:$AI$387,21,FALSE)</f>
        <v>No</v>
      </c>
      <c r="Y26" s="201" t="str">
        <f>VLOOKUP(B26,amaodata!$B$9:$F$66,4,FALSE)</f>
        <v>No</v>
      </c>
    </row>
    <row r="27" spans="1:25" hidden="1">
      <c r="A27" s="199">
        <v>25</v>
      </c>
      <c r="B27" s="162" t="s">
        <v>154</v>
      </c>
      <c r="C27" s="162" t="s">
        <v>155</v>
      </c>
      <c r="D27" s="115">
        <v>1007</v>
      </c>
      <c r="E27" s="109">
        <v>0.34</v>
      </c>
      <c r="F27" s="109" t="s">
        <v>11</v>
      </c>
      <c r="G27" s="115">
        <v>1560</v>
      </c>
      <c r="H27" s="109">
        <v>0.11</v>
      </c>
      <c r="I27" s="109">
        <v>0.22</v>
      </c>
      <c r="J27" s="109">
        <v>0.97</v>
      </c>
      <c r="K27" s="109" t="s">
        <v>11</v>
      </c>
      <c r="L27" s="115">
        <v>44</v>
      </c>
      <c r="M27" s="206">
        <v>0.97</v>
      </c>
      <c r="N27" s="114">
        <v>0.99</v>
      </c>
      <c r="O27" s="114">
        <v>0.98</v>
      </c>
      <c r="P27" s="109" t="s">
        <v>11</v>
      </c>
      <c r="Q27" s="200" t="str">
        <f>VLOOKUP(B27,A460AS_AMAO_SUMMARY!$B$451:$AI$516,5,FALSE)</f>
        <v>No</v>
      </c>
      <c r="R27" s="201" t="str">
        <f>VLOOKUP(B27,A460AS_AMAO_SUMMARY!$B$451:$AI$516,21,FALSE)</f>
        <v>No</v>
      </c>
      <c r="S27" s="201" t="str">
        <f>VLOOKUP(B27,A460AS_AMAO_SUMMARY!$B$451:$AI$516,34,FALSE)</f>
        <v>No</v>
      </c>
      <c r="T27" s="200" t="str">
        <f>VLOOKUP(B27,A460AS_AMAO_SUMMARY!$B$388:$AI$450,5,FALSE)</f>
        <v>No</v>
      </c>
      <c r="U27" s="201" t="str">
        <f>VLOOKUP(B27,A460AS_AMAO_SUMMARY!$B$388:$AI$450,21,FALSE)</f>
        <v>No</v>
      </c>
      <c r="V27" s="201" t="str">
        <f>VLOOKUP(B27,A460AS_AMAO_SUMMARY!$B$388:$AI$450,34,FALSE)</f>
        <v>No</v>
      </c>
      <c r="W27" s="200" t="str">
        <f>VLOOKUP(B27,A460AS_AMAO_SUMMARY!$B$330:$AI$387,5,FALSE)</f>
        <v>No</v>
      </c>
      <c r="X27" s="201" t="str">
        <f>VLOOKUP(B27,A460AS_AMAO_SUMMARY!$B$330:$AI$387,21,FALSE)</f>
        <v>No</v>
      </c>
      <c r="Y27" s="201" t="str">
        <f>VLOOKUP(B27,amaodata!$B$9:$F$66,4,FALSE)</f>
        <v>No</v>
      </c>
    </row>
    <row r="28" spans="1:25" hidden="1">
      <c r="A28" s="199">
        <v>26</v>
      </c>
      <c r="B28" s="162" t="s">
        <v>156</v>
      </c>
      <c r="C28" s="162" t="s">
        <v>157</v>
      </c>
      <c r="D28" s="115">
        <v>113</v>
      </c>
      <c r="E28" s="109">
        <v>0.72</v>
      </c>
      <c r="F28" s="109" t="s">
        <v>10</v>
      </c>
      <c r="G28" s="115">
        <v>160</v>
      </c>
      <c r="H28" s="109">
        <v>0.3</v>
      </c>
      <c r="I28" s="109">
        <v>0.17</v>
      </c>
      <c r="J28" s="109">
        <v>1</v>
      </c>
      <c r="K28" s="109" t="s">
        <v>10</v>
      </c>
      <c r="L28" s="115">
        <v>62</v>
      </c>
      <c r="M28" s="206">
        <v>1</v>
      </c>
      <c r="N28" s="114">
        <v>0.98</v>
      </c>
      <c r="O28" s="114">
        <v>0.98</v>
      </c>
      <c r="P28" s="109" t="s">
        <v>11</v>
      </c>
      <c r="Q28" s="200" t="str">
        <f>VLOOKUP(B28,A460AS_AMAO_SUMMARY!$B$451:$AI$516,5,FALSE)</f>
        <v>No</v>
      </c>
      <c r="R28" s="201" t="str">
        <f>VLOOKUP(B28,A460AS_AMAO_SUMMARY!$B$451:$AI$516,21,FALSE)</f>
        <v>Yes</v>
      </c>
      <c r="S28" s="201" t="str">
        <f>VLOOKUP(B28,A460AS_AMAO_SUMMARY!$B$451:$AI$516,34,FALSE)</f>
        <v>No</v>
      </c>
      <c r="T28" s="200" t="str">
        <f>VLOOKUP(B28,A460AS_AMAO_SUMMARY!$B$388:$AI$450,5,FALSE)</f>
        <v>Yes</v>
      </c>
      <c r="U28" s="201" t="str">
        <f>VLOOKUP(B28,A460AS_AMAO_SUMMARY!$B$388:$AI$450,21,FALSE)</f>
        <v>Yes</v>
      </c>
      <c r="V28" s="201" t="str">
        <f>VLOOKUP(B28,A460AS_AMAO_SUMMARY!$B$388:$AI$450,34,FALSE)</f>
        <v>Yes</v>
      </c>
      <c r="W28" s="200" t="str">
        <f>VLOOKUP(B28,A460AS_AMAO_SUMMARY!$B$330:$AI$387,5,FALSE)</f>
        <v>No</v>
      </c>
      <c r="X28" s="201" t="str">
        <f>VLOOKUP(B28,A460AS_AMAO_SUMMARY!$B$330:$AI$387,21,FALSE)</f>
        <v>Yes</v>
      </c>
      <c r="Y28" s="201" t="str">
        <f>VLOOKUP(B28,amaodata!$B$9:$F$66,4,FALSE)</f>
        <v>No</v>
      </c>
    </row>
    <row r="29" spans="1:25" hidden="1">
      <c r="A29" s="199">
        <v>27</v>
      </c>
      <c r="B29" s="162" t="s">
        <v>158</v>
      </c>
      <c r="C29" s="162" t="s">
        <v>159</v>
      </c>
      <c r="D29" s="115">
        <v>2519</v>
      </c>
      <c r="E29" s="109">
        <v>0.55000000000000004</v>
      </c>
      <c r="F29" s="109" t="s">
        <v>10</v>
      </c>
      <c r="G29" s="115">
        <v>3957</v>
      </c>
      <c r="H29" s="109">
        <v>0.1</v>
      </c>
      <c r="I29" s="109">
        <v>0.15</v>
      </c>
      <c r="J29" s="109">
        <v>0.98</v>
      </c>
      <c r="K29" s="109" t="s">
        <v>11</v>
      </c>
      <c r="L29" s="115">
        <v>55</v>
      </c>
      <c r="M29" s="206">
        <v>0.99</v>
      </c>
      <c r="N29" s="114">
        <v>0.99</v>
      </c>
      <c r="O29" s="114">
        <v>0.99</v>
      </c>
      <c r="P29" s="109" t="s">
        <v>11</v>
      </c>
      <c r="Q29" s="200" t="str">
        <f>VLOOKUP(B29,A460AS_AMAO_SUMMARY!$B$451:$AI$516,5,FALSE)</f>
        <v>Yes</v>
      </c>
      <c r="R29" s="201" t="str">
        <f>VLOOKUP(B29,A460AS_AMAO_SUMMARY!$B$451:$AI$516,21,FALSE)</f>
        <v>No</v>
      </c>
      <c r="S29" s="201" t="str">
        <f>VLOOKUP(B29,A460AS_AMAO_SUMMARY!$B$451:$AI$516,34,FALSE)</f>
        <v>No</v>
      </c>
      <c r="T29" s="200" t="str">
        <f>VLOOKUP(B29,A460AS_AMAO_SUMMARY!$B$388:$AI$450,5,FALSE)</f>
        <v>No</v>
      </c>
      <c r="U29" s="201" t="str">
        <f>VLOOKUP(B29,A460AS_AMAO_SUMMARY!$B$388:$AI$450,21,FALSE)</f>
        <v>No</v>
      </c>
      <c r="V29" s="201" t="str">
        <f>VLOOKUP(B29,A460AS_AMAO_SUMMARY!$B$388:$AI$450,34,FALSE)</f>
        <v>No</v>
      </c>
      <c r="W29" s="200" t="str">
        <f>VLOOKUP(B29,A460AS_AMAO_SUMMARY!$B$330:$AI$387,5,FALSE)</f>
        <v>No</v>
      </c>
      <c r="X29" s="201" t="str">
        <f>VLOOKUP(B29,A460AS_AMAO_SUMMARY!$B$330:$AI$387,21,FALSE)</f>
        <v>No</v>
      </c>
      <c r="Y29" s="201" t="str">
        <f>VLOOKUP(B29,amaodata!$B$9:$F$66,4,FALSE)</f>
        <v>No</v>
      </c>
    </row>
    <row r="30" spans="1:25" hidden="1">
      <c r="A30" s="199">
        <v>28</v>
      </c>
      <c r="B30" s="162" t="s">
        <v>160</v>
      </c>
      <c r="C30" s="162" t="s">
        <v>161</v>
      </c>
      <c r="D30" s="115">
        <v>251</v>
      </c>
      <c r="E30" s="109">
        <v>0.67</v>
      </c>
      <c r="F30" s="109" t="s">
        <v>10</v>
      </c>
      <c r="G30" s="115">
        <v>366</v>
      </c>
      <c r="H30" s="109">
        <v>0.28000000000000003</v>
      </c>
      <c r="I30" s="109">
        <v>0.17</v>
      </c>
      <c r="J30" s="109">
        <v>1</v>
      </c>
      <c r="K30" s="109" t="s">
        <v>10</v>
      </c>
      <c r="L30" s="115">
        <v>58</v>
      </c>
      <c r="M30" s="206">
        <v>0.99</v>
      </c>
      <c r="N30" s="114">
        <v>0.99</v>
      </c>
      <c r="O30" s="114">
        <v>0.99</v>
      </c>
      <c r="P30" s="109" t="s">
        <v>11</v>
      </c>
      <c r="Q30" s="200" t="str">
        <f>VLOOKUP(B30,A460AS_AMAO_SUMMARY!$B$451:$AI$516,5,FALSE)</f>
        <v>No</v>
      </c>
      <c r="R30" s="201" t="str">
        <f>VLOOKUP(B30,A460AS_AMAO_SUMMARY!$B$451:$AI$516,21,FALSE)</f>
        <v>Yes</v>
      </c>
      <c r="S30" s="201" t="str">
        <f>VLOOKUP(B30,A460AS_AMAO_SUMMARY!$B$451:$AI$516,34,FALSE)</f>
        <v>No</v>
      </c>
      <c r="T30" s="200" t="str">
        <f>VLOOKUP(B30,A460AS_AMAO_SUMMARY!$B$388:$AI$450,5,FALSE)</f>
        <v>Yes</v>
      </c>
      <c r="U30" s="201" t="str">
        <f>VLOOKUP(B30,A460AS_AMAO_SUMMARY!$B$388:$AI$450,21,FALSE)</f>
        <v>Yes</v>
      </c>
      <c r="V30" s="201" t="str">
        <f>VLOOKUP(B30,A460AS_AMAO_SUMMARY!$B$388:$AI$450,34,FALSE)</f>
        <v>No</v>
      </c>
      <c r="W30" s="200" t="str">
        <f>VLOOKUP(B30,A460AS_AMAO_SUMMARY!$B$330:$AI$387,5,FALSE)</f>
        <v>No</v>
      </c>
      <c r="X30" s="201" t="str">
        <f>VLOOKUP(B30,A460AS_AMAO_SUMMARY!$B$330:$AI$387,21,FALSE)</f>
        <v>No</v>
      </c>
      <c r="Y30" s="201" t="str">
        <f>VLOOKUP(B30,amaodata!$B$9:$F$66,4,FALSE)</f>
        <v>No</v>
      </c>
    </row>
    <row r="31" spans="1:25" hidden="1">
      <c r="A31" s="199">
        <v>29</v>
      </c>
      <c r="B31" s="162" t="s">
        <v>162</v>
      </c>
      <c r="C31" s="162" t="s">
        <v>163</v>
      </c>
      <c r="D31" s="115">
        <v>213</v>
      </c>
      <c r="E31" s="109">
        <v>0.84</v>
      </c>
      <c r="F31" s="109" t="s">
        <v>10</v>
      </c>
      <c r="G31" s="115">
        <v>391</v>
      </c>
      <c r="H31" s="109">
        <v>0.44</v>
      </c>
      <c r="I31" s="109">
        <v>0.12</v>
      </c>
      <c r="J31" s="109">
        <v>0.99</v>
      </c>
      <c r="K31" s="109" t="s">
        <v>10</v>
      </c>
      <c r="L31" s="115">
        <v>100</v>
      </c>
      <c r="M31" s="206">
        <v>0.99</v>
      </c>
      <c r="N31" s="114">
        <v>1</v>
      </c>
      <c r="O31" s="114">
        <v>1</v>
      </c>
      <c r="P31" s="109" t="s">
        <v>10</v>
      </c>
      <c r="Q31" s="200" t="str">
        <f>VLOOKUP(B31,A460AS_AMAO_SUMMARY!$B$451:$AI$516,5,FALSE)</f>
        <v>Yes</v>
      </c>
      <c r="R31" s="201" t="str">
        <f>VLOOKUP(B31,A460AS_AMAO_SUMMARY!$B$451:$AI$516,21,FALSE)</f>
        <v>Yes</v>
      </c>
      <c r="S31" s="201" t="str">
        <f>VLOOKUP(B31,A460AS_AMAO_SUMMARY!$B$451:$AI$516,34,FALSE)</f>
        <v>Yes</v>
      </c>
      <c r="T31" s="200" t="str">
        <f>VLOOKUP(B31,A460AS_AMAO_SUMMARY!$B$388:$AI$450,5,FALSE)</f>
        <v>Yes</v>
      </c>
      <c r="U31" s="201" t="str">
        <f>VLOOKUP(B31,A460AS_AMAO_SUMMARY!$B$388:$AI$450,21,FALSE)</f>
        <v>Yes</v>
      </c>
      <c r="V31" s="201" t="str">
        <f>VLOOKUP(B31,A460AS_AMAO_SUMMARY!$B$388:$AI$450,34,FALSE)</f>
        <v>Yes</v>
      </c>
      <c r="W31" s="200" t="str">
        <f>VLOOKUP(B31,A460AS_AMAO_SUMMARY!$B$330:$AI$387,5,FALSE)</f>
        <v>Yes</v>
      </c>
      <c r="X31" s="201" t="str">
        <f>VLOOKUP(B31,A460AS_AMAO_SUMMARY!$B$330:$AI$387,21,FALSE)</f>
        <v>Yes</v>
      </c>
      <c r="Y31" s="201" t="str">
        <f>VLOOKUP(B31,amaodata!$B$9:$F$66,4,FALSE)</f>
        <v>Yes</v>
      </c>
    </row>
    <row r="32" spans="1:25" hidden="1">
      <c r="A32" s="199">
        <v>30</v>
      </c>
      <c r="B32" s="162" t="s">
        <v>164</v>
      </c>
      <c r="C32" s="162" t="s">
        <v>165</v>
      </c>
      <c r="D32" s="115">
        <v>3278</v>
      </c>
      <c r="E32" s="109">
        <v>0.43</v>
      </c>
      <c r="F32" s="109" t="s">
        <v>11</v>
      </c>
      <c r="G32" s="115">
        <v>4139</v>
      </c>
      <c r="H32" s="109">
        <v>0.21</v>
      </c>
      <c r="I32" s="109">
        <v>0.22</v>
      </c>
      <c r="J32" s="109">
        <v>0.99</v>
      </c>
      <c r="K32" s="109" t="s">
        <v>11</v>
      </c>
      <c r="L32" s="115">
        <v>54</v>
      </c>
      <c r="M32" s="206">
        <v>0.99</v>
      </c>
      <c r="N32" s="114">
        <v>0.99</v>
      </c>
      <c r="O32" s="114">
        <v>0.99</v>
      </c>
      <c r="P32" s="109" t="s">
        <v>11</v>
      </c>
      <c r="Q32" s="200" t="str">
        <f>VLOOKUP(B32,A460AS_AMAO_SUMMARY!$B$451:$AI$516,5,FALSE)</f>
        <v>No</v>
      </c>
      <c r="R32" s="201" t="str">
        <f>VLOOKUP(B32,A460AS_AMAO_SUMMARY!$B$451:$AI$516,21,FALSE)</f>
        <v>No</v>
      </c>
      <c r="S32" s="201" t="str">
        <f>VLOOKUP(B32,A460AS_AMAO_SUMMARY!$B$451:$AI$516,34,FALSE)</f>
        <v>No</v>
      </c>
      <c r="T32" s="200" t="str">
        <f>VLOOKUP(B32,A460AS_AMAO_SUMMARY!$B$388:$AI$450,5,FALSE)</f>
        <v>No</v>
      </c>
      <c r="U32" s="201" t="str">
        <f>VLOOKUP(B32,A460AS_AMAO_SUMMARY!$B$388:$AI$450,21,FALSE)</f>
        <v>Yes</v>
      </c>
      <c r="V32" s="201" t="str">
        <f>VLOOKUP(B32,A460AS_AMAO_SUMMARY!$B$388:$AI$450,34,FALSE)</f>
        <v>No</v>
      </c>
      <c r="W32" s="200" t="str">
        <f>VLOOKUP(B32,A460AS_AMAO_SUMMARY!$B$330:$AI$387,5,FALSE)</f>
        <v>No</v>
      </c>
      <c r="X32" s="201" t="str">
        <f>VLOOKUP(B32,A460AS_AMAO_SUMMARY!$B$330:$AI$387,21,FALSE)</f>
        <v>Yes</v>
      </c>
      <c r="Y32" s="201" t="str">
        <f>VLOOKUP(B32,amaodata!$B$9:$F$66,4,FALSE)</f>
        <v>No</v>
      </c>
    </row>
    <row r="33" spans="1:25" hidden="1">
      <c r="A33" s="199">
        <v>31</v>
      </c>
      <c r="B33" s="162" t="s">
        <v>166</v>
      </c>
      <c r="C33" s="162" t="s">
        <v>167</v>
      </c>
      <c r="D33" s="115">
        <v>1799</v>
      </c>
      <c r="E33" s="109">
        <v>0.51</v>
      </c>
      <c r="F33" s="109" t="s">
        <v>10</v>
      </c>
      <c r="G33" s="115">
        <v>2680</v>
      </c>
      <c r="H33" s="109">
        <v>0.14000000000000001</v>
      </c>
      <c r="I33" s="109">
        <v>0.16</v>
      </c>
      <c r="J33" s="109">
        <v>0.99</v>
      </c>
      <c r="K33" s="109" t="s">
        <v>11</v>
      </c>
      <c r="L33" s="115">
        <v>44</v>
      </c>
      <c r="M33" s="206">
        <v>0.99</v>
      </c>
      <c r="N33" s="114">
        <v>1</v>
      </c>
      <c r="O33" s="114">
        <v>1</v>
      </c>
      <c r="P33" s="109" t="s">
        <v>11</v>
      </c>
      <c r="Q33" s="200" t="str">
        <f>VLOOKUP(B33,A460AS_AMAO_SUMMARY!$B$451:$AI$516,5,FALSE)</f>
        <v>No</v>
      </c>
      <c r="R33" s="201" t="str">
        <f>VLOOKUP(B33,A460AS_AMAO_SUMMARY!$B$451:$AI$516,21,FALSE)</f>
        <v>No</v>
      </c>
      <c r="S33" s="201" t="str">
        <f>VLOOKUP(B33,A460AS_AMAO_SUMMARY!$B$451:$AI$516,34,FALSE)</f>
        <v>No</v>
      </c>
      <c r="T33" s="200" t="str">
        <f>VLOOKUP(B33,A460AS_AMAO_SUMMARY!$B$388:$AI$450,5,FALSE)</f>
        <v>Yes</v>
      </c>
      <c r="U33" s="201" t="str">
        <f>VLOOKUP(B33,A460AS_AMAO_SUMMARY!$B$388:$AI$450,21,FALSE)</f>
        <v>No</v>
      </c>
      <c r="V33" s="201" t="str">
        <f>VLOOKUP(B33,A460AS_AMAO_SUMMARY!$B$388:$AI$450,34,FALSE)</f>
        <v>No</v>
      </c>
      <c r="W33" s="200" t="str">
        <f>VLOOKUP(B33,A460AS_AMAO_SUMMARY!$B$330:$AI$387,5,FALSE)</f>
        <v>No</v>
      </c>
      <c r="X33" s="201" t="str">
        <f>VLOOKUP(B33,A460AS_AMAO_SUMMARY!$B$330:$AI$387,21,FALSE)</f>
        <v>No</v>
      </c>
      <c r="Y33" s="201" t="str">
        <f>VLOOKUP(B33,amaodata!$B$9:$F$66,4,FALSE)</f>
        <v>No</v>
      </c>
    </row>
    <row r="34" spans="1:25" hidden="1">
      <c r="A34" s="199">
        <v>32</v>
      </c>
      <c r="B34" s="162" t="s">
        <v>168</v>
      </c>
      <c r="C34" s="162" t="s">
        <v>169</v>
      </c>
      <c r="D34" s="115">
        <v>896</v>
      </c>
      <c r="E34" s="109">
        <v>0.65</v>
      </c>
      <c r="F34" s="109" t="s">
        <v>10</v>
      </c>
      <c r="G34" s="115">
        <v>1259</v>
      </c>
      <c r="H34" s="109">
        <v>0.24</v>
      </c>
      <c r="I34" s="109">
        <v>0.17</v>
      </c>
      <c r="J34" s="109">
        <v>0.99</v>
      </c>
      <c r="K34" s="109" t="s">
        <v>10</v>
      </c>
      <c r="L34" s="115">
        <v>72</v>
      </c>
      <c r="M34" s="206">
        <v>0.98</v>
      </c>
      <c r="N34" s="114">
        <v>0.99</v>
      </c>
      <c r="O34" s="114">
        <v>1</v>
      </c>
      <c r="P34" s="109" t="s">
        <v>11</v>
      </c>
      <c r="Q34" s="200" t="str">
        <f>VLOOKUP(B34,A460AS_AMAO_SUMMARY!$B$451:$AI$516,5,FALSE)</f>
        <v>No</v>
      </c>
      <c r="R34" s="201" t="str">
        <f>VLOOKUP(B34,A460AS_AMAO_SUMMARY!$B$451:$AI$516,21,FALSE)</f>
        <v>Yes</v>
      </c>
      <c r="S34" s="201" t="str">
        <f>VLOOKUP(B34,A460AS_AMAO_SUMMARY!$B$451:$AI$516,34,FALSE)</f>
        <v>No</v>
      </c>
      <c r="T34" s="200" t="str">
        <f>VLOOKUP(B34,A460AS_AMAO_SUMMARY!$B$388:$AI$450,5,FALSE)</f>
        <v>Yes</v>
      </c>
      <c r="U34" s="201" t="str">
        <f>VLOOKUP(B34,A460AS_AMAO_SUMMARY!$B$388:$AI$450,21,FALSE)</f>
        <v>Yes</v>
      </c>
      <c r="V34" s="201" t="str">
        <f>VLOOKUP(B34,A460AS_AMAO_SUMMARY!$B$388:$AI$450,34,FALSE)</f>
        <v>No</v>
      </c>
      <c r="W34" s="200" t="str">
        <f>VLOOKUP(B34,A460AS_AMAO_SUMMARY!$B$330:$AI$387,5,FALSE)</f>
        <v>Yes</v>
      </c>
      <c r="X34" s="201" t="str">
        <f>VLOOKUP(B34,A460AS_AMAO_SUMMARY!$B$330:$AI$387,21,FALSE)</f>
        <v>Yes</v>
      </c>
      <c r="Y34" s="201" t="str">
        <f>VLOOKUP(B34,amaodata!$B$9:$F$66,4,FALSE)</f>
        <v>No</v>
      </c>
    </row>
    <row r="35" spans="1:25" hidden="1">
      <c r="A35" s="199">
        <v>33</v>
      </c>
      <c r="B35" s="162" t="s">
        <v>170</v>
      </c>
      <c r="C35" s="162" t="s">
        <v>171</v>
      </c>
      <c r="D35" s="115">
        <v>440</v>
      </c>
      <c r="E35" s="109">
        <v>0.69</v>
      </c>
      <c r="F35" s="109" t="s">
        <v>10</v>
      </c>
      <c r="G35" s="115">
        <v>674</v>
      </c>
      <c r="H35" s="109">
        <v>0.18</v>
      </c>
      <c r="I35" s="109">
        <v>0.15</v>
      </c>
      <c r="J35" s="109">
        <v>1</v>
      </c>
      <c r="K35" s="109" t="s">
        <v>10</v>
      </c>
      <c r="L35" s="115">
        <v>56</v>
      </c>
      <c r="M35" s="206">
        <v>0.99</v>
      </c>
      <c r="N35" s="114">
        <v>0.99</v>
      </c>
      <c r="O35" s="114">
        <v>0.98</v>
      </c>
      <c r="P35" s="109" t="s">
        <v>11</v>
      </c>
      <c r="Q35" s="200" t="str">
        <f>VLOOKUP(B35,A460AS_AMAO_SUMMARY!$B$451:$AI$516,5,FALSE)</f>
        <v>No</v>
      </c>
      <c r="R35" s="201" t="str">
        <f>VLOOKUP(B35,A460AS_AMAO_SUMMARY!$B$451:$AI$516,21,FALSE)</f>
        <v>No</v>
      </c>
      <c r="S35" s="201" t="str">
        <f>VLOOKUP(B35,A460AS_AMAO_SUMMARY!$B$451:$AI$516,34,FALSE)</f>
        <v>No</v>
      </c>
      <c r="T35" s="200" t="str">
        <f>VLOOKUP(B35,A460AS_AMAO_SUMMARY!$B$388:$AI$450,5,FALSE)</f>
        <v>Yes</v>
      </c>
      <c r="U35" s="201" t="str">
        <f>VLOOKUP(B35,A460AS_AMAO_SUMMARY!$B$388:$AI$450,21,FALSE)</f>
        <v>Yes</v>
      </c>
      <c r="V35" s="201" t="str">
        <f>VLOOKUP(B35,A460AS_AMAO_SUMMARY!$B$388:$AI$450,34,FALSE)</f>
        <v>No</v>
      </c>
      <c r="W35" s="200" t="str">
        <f>VLOOKUP(B35,A460AS_AMAO_SUMMARY!$B$330:$AI$387,5,FALSE)</f>
        <v>Yes</v>
      </c>
      <c r="X35" s="201" t="str">
        <f>VLOOKUP(B35,A460AS_AMAO_SUMMARY!$B$330:$AI$387,21,FALSE)</f>
        <v>Yes</v>
      </c>
      <c r="Y35" s="201" t="str">
        <f>VLOOKUP(B35,amaodata!$B$9:$F$66,4,FALSE)</f>
        <v>No</v>
      </c>
    </row>
    <row r="36" spans="1:25" hidden="1">
      <c r="A36" s="199">
        <v>34</v>
      </c>
      <c r="B36" s="162" t="s">
        <v>172</v>
      </c>
      <c r="C36" s="162" t="s">
        <v>173</v>
      </c>
      <c r="D36" s="115">
        <v>227</v>
      </c>
      <c r="E36" s="109">
        <v>0.56000000000000005</v>
      </c>
      <c r="F36" s="109" t="s">
        <v>10</v>
      </c>
      <c r="G36" s="115">
        <v>329</v>
      </c>
      <c r="H36" s="109">
        <v>0.15</v>
      </c>
      <c r="I36" s="109">
        <v>0.16</v>
      </c>
      <c r="J36" s="109">
        <v>0.99</v>
      </c>
      <c r="K36" s="109" t="s">
        <v>11</v>
      </c>
      <c r="L36" s="115">
        <v>59</v>
      </c>
      <c r="M36" s="206">
        <v>0.98</v>
      </c>
      <c r="N36" s="114">
        <v>0.99</v>
      </c>
      <c r="O36" s="114">
        <v>0.98</v>
      </c>
      <c r="P36" s="109" t="s">
        <v>11</v>
      </c>
      <c r="Q36" s="200" t="str">
        <f>VLOOKUP(B36,A460AS_AMAO_SUMMARY!$B$451:$AI$516,5,FALSE)</f>
        <v>Yes</v>
      </c>
      <c r="R36" s="201" t="str">
        <f>VLOOKUP(B36,A460AS_AMAO_SUMMARY!$B$451:$AI$516,21,FALSE)</f>
        <v>Yes</v>
      </c>
      <c r="S36" s="201" t="str">
        <f>VLOOKUP(B36,A460AS_AMAO_SUMMARY!$B$451:$AI$516,34,FALSE)</f>
        <v>No</v>
      </c>
      <c r="T36" s="200" t="str">
        <f>VLOOKUP(B36,A460AS_AMAO_SUMMARY!$B$388:$AI$450,5,FALSE)</f>
        <v>Yes</v>
      </c>
      <c r="U36" s="201" t="str">
        <f>VLOOKUP(B36,A460AS_AMAO_SUMMARY!$B$388:$AI$450,21,FALSE)</f>
        <v>Yes</v>
      </c>
      <c r="V36" s="201" t="str">
        <f>VLOOKUP(B36,A460AS_AMAO_SUMMARY!$B$388:$AI$450,34,FALSE)</f>
        <v>Yes</v>
      </c>
      <c r="W36" s="200" t="str">
        <f>VLOOKUP(B36,A460AS_AMAO_SUMMARY!$B$330:$AI$387,5,FALSE)</f>
        <v>Yes</v>
      </c>
      <c r="X36" s="201" t="str">
        <f>VLOOKUP(B36,A460AS_AMAO_SUMMARY!$B$330:$AI$387,21,FALSE)</f>
        <v>Yes</v>
      </c>
      <c r="Y36" s="201" t="str">
        <f>VLOOKUP(B36,amaodata!$B$9:$F$66,4,FALSE)</f>
        <v>No</v>
      </c>
    </row>
    <row r="37" spans="1:25" hidden="1">
      <c r="A37" s="199">
        <v>35</v>
      </c>
      <c r="B37" s="162" t="s">
        <v>174</v>
      </c>
      <c r="C37" s="162" t="s">
        <v>175</v>
      </c>
      <c r="D37" s="115">
        <v>315</v>
      </c>
      <c r="E37" s="109">
        <v>0.68</v>
      </c>
      <c r="F37" s="109" t="s">
        <v>10</v>
      </c>
      <c r="G37" s="115">
        <v>490</v>
      </c>
      <c r="H37" s="109">
        <v>0.18</v>
      </c>
      <c r="I37" s="109">
        <v>0.16</v>
      </c>
      <c r="J37" s="109">
        <v>0.99</v>
      </c>
      <c r="K37" s="109" t="s">
        <v>10</v>
      </c>
      <c r="L37" s="115">
        <v>50</v>
      </c>
      <c r="M37" s="206">
        <v>1</v>
      </c>
      <c r="N37" s="114">
        <v>1</v>
      </c>
      <c r="O37" s="114">
        <v>0.99</v>
      </c>
      <c r="P37" s="109" t="s">
        <v>11</v>
      </c>
      <c r="Q37" s="200" t="str">
        <f>VLOOKUP(B37,A460AS_AMAO_SUMMARY!$B$451:$AI$516,5,FALSE)</f>
        <v>No</v>
      </c>
      <c r="R37" s="201" t="str">
        <f>VLOOKUP(B37,A460AS_AMAO_SUMMARY!$B$451:$AI$516,21,FALSE)</f>
        <v>No</v>
      </c>
      <c r="S37" s="201" t="str">
        <f>VLOOKUP(B37,A460AS_AMAO_SUMMARY!$B$451:$AI$516,34,FALSE)</f>
        <v>No</v>
      </c>
      <c r="T37" s="200" t="str">
        <f>VLOOKUP(B37,A460AS_AMAO_SUMMARY!$B$388:$AI$450,5,FALSE)</f>
        <v>Yes</v>
      </c>
      <c r="U37" s="201" t="str">
        <f>VLOOKUP(B37,A460AS_AMAO_SUMMARY!$B$388:$AI$450,21,FALSE)</f>
        <v>No</v>
      </c>
      <c r="V37" s="201" t="str">
        <f>VLOOKUP(B37,A460AS_AMAO_SUMMARY!$B$388:$AI$450,34,FALSE)</f>
        <v>No</v>
      </c>
      <c r="W37" s="200" t="str">
        <f>VLOOKUP(B37,A460AS_AMAO_SUMMARY!$B$330:$AI$387,5,FALSE)</f>
        <v>Yes</v>
      </c>
      <c r="X37" s="201" t="str">
        <f>VLOOKUP(B37,A460AS_AMAO_SUMMARY!$B$330:$AI$387,21,FALSE)</f>
        <v>No</v>
      </c>
      <c r="Y37" s="201" t="str">
        <f>VLOOKUP(B37,amaodata!$B$9:$F$66,4,FALSE)</f>
        <v>No</v>
      </c>
    </row>
    <row r="38" spans="1:25" hidden="1">
      <c r="A38" s="199">
        <v>36</v>
      </c>
      <c r="B38" s="162" t="s">
        <v>176</v>
      </c>
      <c r="C38" s="162" t="s">
        <v>177</v>
      </c>
      <c r="D38" s="115">
        <v>252</v>
      </c>
      <c r="E38" s="109">
        <v>0.62</v>
      </c>
      <c r="F38" s="109" t="s">
        <v>10</v>
      </c>
      <c r="G38" s="115">
        <v>374</v>
      </c>
      <c r="H38" s="109">
        <v>0.21</v>
      </c>
      <c r="I38" s="109">
        <v>0.15</v>
      </c>
      <c r="J38" s="109">
        <v>1</v>
      </c>
      <c r="K38" s="109" t="s">
        <v>10</v>
      </c>
      <c r="L38" s="115">
        <v>65</v>
      </c>
      <c r="M38" s="206">
        <v>1</v>
      </c>
      <c r="N38" s="114">
        <v>1</v>
      </c>
      <c r="O38" s="114">
        <v>0.96</v>
      </c>
      <c r="P38" s="109" t="s">
        <v>11</v>
      </c>
      <c r="Q38" s="200" t="str">
        <f>VLOOKUP(B38,A460AS_AMAO_SUMMARY!$B$451:$AI$516,5,FALSE)</f>
        <v>Yes</v>
      </c>
      <c r="R38" s="201" t="str">
        <f>VLOOKUP(B38,A460AS_AMAO_SUMMARY!$B$451:$AI$516,21,FALSE)</f>
        <v>Yes</v>
      </c>
      <c r="S38" s="201" t="str">
        <f>VLOOKUP(B38,A460AS_AMAO_SUMMARY!$B$451:$AI$516,34,FALSE)</f>
        <v>Yes</v>
      </c>
      <c r="T38" s="200" t="str">
        <f>VLOOKUP(B38,A460AS_AMAO_SUMMARY!$B$388:$AI$450,5,FALSE)</f>
        <v>Yes</v>
      </c>
      <c r="U38" s="201" t="str">
        <f>VLOOKUP(B38,A460AS_AMAO_SUMMARY!$B$388:$AI$450,21,FALSE)</f>
        <v>Yes</v>
      </c>
      <c r="V38" s="201" t="str">
        <f>VLOOKUP(B38,A460AS_AMAO_SUMMARY!$B$388:$AI$450,34,FALSE)</f>
        <v>No</v>
      </c>
      <c r="W38" s="200" t="str">
        <f>VLOOKUP(B38,A460AS_AMAO_SUMMARY!$B$330:$AI$387,5,FALSE)</f>
        <v>Yes</v>
      </c>
      <c r="X38" s="201" t="str">
        <f>VLOOKUP(B38,A460AS_AMAO_SUMMARY!$B$330:$AI$387,21,FALSE)</f>
        <v>Yes</v>
      </c>
      <c r="Y38" s="201" t="str">
        <f>VLOOKUP(B38,amaodata!$B$9:$F$66,4,FALSE)</f>
        <v>No</v>
      </c>
    </row>
    <row r="39" spans="1:25" hidden="1">
      <c r="A39" s="199">
        <v>37</v>
      </c>
      <c r="B39" s="162" t="s">
        <v>178</v>
      </c>
      <c r="C39" s="162" t="s">
        <v>179</v>
      </c>
      <c r="D39" s="115">
        <v>108</v>
      </c>
      <c r="E39" s="109">
        <v>0.7</v>
      </c>
      <c r="F39" s="109" t="s">
        <v>10</v>
      </c>
      <c r="G39" s="115">
        <v>176</v>
      </c>
      <c r="H39" s="109">
        <v>0.03</v>
      </c>
      <c r="I39" s="109">
        <v>0.12</v>
      </c>
      <c r="J39" s="109">
        <v>0.97</v>
      </c>
      <c r="K39" s="109" t="s">
        <v>11</v>
      </c>
      <c r="L39" s="115">
        <v>42</v>
      </c>
      <c r="M39" s="206">
        <v>0.96</v>
      </c>
      <c r="N39" s="114">
        <v>0.99</v>
      </c>
      <c r="O39" s="114">
        <v>0.85</v>
      </c>
      <c r="P39" s="109" t="s">
        <v>11</v>
      </c>
      <c r="Q39" s="200" t="s">
        <v>30</v>
      </c>
      <c r="R39" s="201" t="s">
        <v>30</v>
      </c>
      <c r="S39" s="201" t="s">
        <v>30</v>
      </c>
      <c r="T39" s="200" t="s">
        <v>30</v>
      </c>
      <c r="U39" s="201" t="s">
        <v>30</v>
      </c>
      <c r="V39" s="201" t="s">
        <v>30</v>
      </c>
      <c r="W39" s="200" t="s">
        <v>30</v>
      </c>
      <c r="X39" s="201" t="s">
        <v>30</v>
      </c>
      <c r="Y39" s="201" t="s">
        <v>30</v>
      </c>
    </row>
    <row r="40" spans="1:25" hidden="1">
      <c r="A40" s="199">
        <v>38</v>
      </c>
      <c r="B40" s="162" t="s">
        <v>180</v>
      </c>
      <c r="C40" s="162" t="s">
        <v>181</v>
      </c>
      <c r="D40" s="115">
        <v>362</v>
      </c>
      <c r="E40" s="109">
        <v>0.43</v>
      </c>
      <c r="F40" s="109" t="s">
        <v>11</v>
      </c>
      <c r="G40" s="115">
        <v>763</v>
      </c>
      <c r="H40" s="109">
        <v>0.03</v>
      </c>
      <c r="I40" s="109">
        <v>0.11</v>
      </c>
      <c r="J40" s="109">
        <v>0.97</v>
      </c>
      <c r="K40" s="109" t="s">
        <v>11</v>
      </c>
      <c r="L40" s="115">
        <v>42</v>
      </c>
      <c r="M40" s="206">
        <v>0.96</v>
      </c>
      <c r="N40" s="114">
        <v>0.99</v>
      </c>
      <c r="O40" s="114">
        <v>0.98</v>
      </c>
      <c r="P40" s="109" t="s">
        <v>11</v>
      </c>
      <c r="Q40" s="200" t="str">
        <f>VLOOKUP(B40,A460AS_AMAO_SUMMARY!$B$451:$AI$516,5,FALSE)</f>
        <v>Yes</v>
      </c>
      <c r="R40" s="201" t="str">
        <f>VLOOKUP(B40,A460AS_AMAO_SUMMARY!$B$451:$AI$516,21,FALSE)</f>
        <v>No</v>
      </c>
      <c r="S40" s="201" t="str">
        <f>VLOOKUP(B40,A460AS_AMAO_SUMMARY!$B$451:$AI$516,34,FALSE)</f>
        <v>No</v>
      </c>
      <c r="T40" s="200" t="str">
        <f>VLOOKUP(B40,A460AS_AMAO_SUMMARY!$B$388:$AI$450,5,FALSE)</f>
        <v>No</v>
      </c>
      <c r="U40" s="201" t="str">
        <f>VLOOKUP(B40,A460AS_AMAO_SUMMARY!$B$388:$AI$450,21,FALSE)</f>
        <v>No</v>
      </c>
      <c r="V40" s="201" t="str">
        <f>VLOOKUP(B40,A460AS_AMAO_SUMMARY!$B$388:$AI$450,34,FALSE)</f>
        <v>No</v>
      </c>
      <c r="W40" s="200" t="str">
        <f>VLOOKUP(B40,A460AS_AMAO_SUMMARY!$B$330:$AI$387,5,FALSE)</f>
        <v>No</v>
      </c>
      <c r="X40" s="201" t="str">
        <f>VLOOKUP(B40,A460AS_AMAO_SUMMARY!$B$330:$AI$387,21,FALSE)</f>
        <v>No</v>
      </c>
      <c r="Y40" s="201" t="str">
        <f>VLOOKUP(B40,amaodata!$B$9:$F$66,4,FALSE)</f>
        <v>No</v>
      </c>
    </row>
    <row r="41" spans="1:25" hidden="1">
      <c r="A41" s="199">
        <v>39</v>
      </c>
      <c r="B41" s="162" t="s">
        <v>182</v>
      </c>
      <c r="C41" s="162" t="s">
        <v>183</v>
      </c>
      <c r="D41" s="115">
        <v>532</v>
      </c>
      <c r="E41" s="109">
        <v>0.77</v>
      </c>
      <c r="F41" s="109" t="s">
        <v>10</v>
      </c>
      <c r="G41" s="115">
        <v>877</v>
      </c>
      <c r="H41" s="109">
        <v>0.38</v>
      </c>
      <c r="I41" s="109">
        <v>0.14000000000000001</v>
      </c>
      <c r="J41" s="109">
        <v>0.99</v>
      </c>
      <c r="K41" s="109" t="s">
        <v>10</v>
      </c>
      <c r="L41" s="115">
        <v>92</v>
      </c>
      <c r="M41" s="206">
        <v>0.98</v>
      </c>
      <c r="N41" s="114">
        <v>1</v>
      </c>
      <c r="O41" s="114">
        <v>0.99</v>
      </c>
      <c r="P41" s="109" t="s">
        <v>10</v>
      </c>
      <c r="Q41" s="200" t="str">
        <f>VLOOKUP(B41,A460AS_AMAO_SUMMARY!$B$451:$AI$516,5,FALSE)</f>
        <v>Yes</v>
      </c>
      <c r="R41" s="201" t="str">
        <f>VLOOKUP(B41,A460AS_AMAO_SUMMARY!$B$451:$AI$516,21,FALSE)</f>
        <v>Yes</v>
      </c>
      <c r="S41" s="201" t="str">
        <f>VLOOKUP(B41,A460AS_AMAO_SUMMARY!$B$451:$AI$516,34,FALSE)</f>
        <v>Yes</v>
      </c>
      <c r="T41" s="200" t="str">
        <f>VLOOKUP(B41,A460AS_AMAO_SUMMARY!$B$388:$AI$450,5,FALSE)</f>
        <v>Yes</v>
      </c>
      <c r="U41" s="201" t="str">
        <f>VLOOKUP(B41,A460AS_AMAO_SUMMARY!$B$388:$AI$450,21,FALSE)</f>
        <v>Yes</v>
      </c>
      <c r="V41" s="201" t="str">
        <f>VLOOKUP(B41,A460AS_AMAO_SUMMARY!$B$388:$AI$450,34,FALSE)</f>
        <v>Yes</v>
      </c>
      <c r="W41" s="200" t="str">
        <f>VLOOKUP(B41,A460AS_AMAO_SUMMARY!$B$330:$AI$387,5,FALSE)</f>
        <v>Yes</v>
      </c>
      <c r="X41" s="201" t="str">
        <f>VLOOKUP(B41,A460AS_AMAO_SUMMARY!$B$330:$AI$387,21,FALSE)</f>
        <v>Yes</v>
      </c>
      <c r="Y41" s="201" t="str">
        <f>VLOOKUP(B41,amaodata!$B$9:$F$66,4,FALSE)</f>
        <v>No</v>
      </c>
    </row>
    <row r="42" spans="1:25" hidden="1">
      <c r="A42" s="199">
        <v>40</v>
      </c>
      <c r="B42" s="162" t="s">
        <v>184</v>
      </c>
      <c r="C42" s="162" t="s">
        <v>185</v>
      </c>
      <c r="D42" s="115">
        <v>144</v>
      </c>
      <c r="E42" s="109">
        <v>0.7</v>
      </c>
      <c r="F42" s="109" t="s">
        <v>10</v>
      </c>
      <c r="G42" s="115">
        <v>245</v>
      </c>
      <c r="H42" s="109">
        <v>0.27</v>
      </c>
      <c r="I42" s="109">
        <v>0.13</v>
      </c>
      <c r="J42" s="109">
        <v>0.99</v>
      </c>
      <c r="K42" s="109" t="s">
        <v>10</v>
      </c>
      <c r="L42" s="115">
        <v>87</v>
      </c>
      <c r="M42" s="206">
        <v>0.97</v>
      </c>
      <c r="N42" s="114">
        <v>0.99</v>
      </c>
      <c r="O42" s="114">
        <v>1</v>
      </c>
      <c r="P42" s="109" t="s">
        <v>10</v>
      </c>
      <c r="Q42" s="200" t="str">
        <f>VLOOKUP(B42,A460AS_AMAO_SUMMARY!$B$451:$AI$516,5,FALSE)</f>
        <v>Yes</v>
      </c>
      <c r="R42" s="201" t="str">
        <f>VLOOKUP(B42,A460AS_AMAO_SUMMARY!$B$451:$AI$516,21,FALSE)</f>
        <v>Yes</v>
      </c>
      <c r="S42" s="201" t="str">
        <f>VLOOKUP(B42,A460AS_AMAO_SUMMARY!$B$451:$AI$516,34,FALSE)</f>
        <v>No</v>
      </c>
      <c r="T42" s="200" t="str">
        <f>VLOOKUP(B42,A460AS_AMAO_SUMMARY!$B$388:$AI$450,5,FALSE)</f>
        <v>Yes</v>
      </c>
      <c r="U42" s="201" t="str">
        <f>VLOOKUP(B42,A460AS_AMAO_SUMMARY!$B$388:$AI$450,21,FALSE)</f>
        <v>Yes</v>
      </c>
      <c r="V42" s="201" t="str">
        <f>VLOOKUP(B42,A460AS_AMAO_SUMMARY!$B$388:$AI$450,34,FALSE)</f>
        <v>Yes</v>
      </c>
      <c r="W42" s="200" t="str">
        <f>VLOOKUP(B42,A460AS_AMAO_SUMMARY!$B$330:$AI$387,5,FALSE)</f>
        <v>Yes</v>
      </c>
      <c r="X42" s="201" t="str">
        <f>VLOOKUP(B42,A460AS_AMAO_SUMMARY!$B$330:$AI$387,21,FALSE)</f>
        <v>Yes</v>
      </c>
      <c r="Y42" s="201" t="str">
        <f>VLOOKUP(B42,amaodata!$B$9:$F$66,4,FALSE)</f>
        <v>No</v>
      </c>
    </row>
    <row r="43" spans="1:25" hidden="1">
      <c r="A43" s="199">
        <v>41</v>
      </c>
      <c r="B43" s="162" t="s">
        <v>186</v>
      </c>
      <c r="C43" s="162" t="s">
        <v>187</v>
      </c>
      <c r="D43" s="115">
        <v>250</v>
      </c>
      <c r="E43" s="109">
        <v>0.57999999999999996</v>
      </c>
      <c r="F43" s="109" t="s">
        <v>10</v>
      </c>
      <c r="G43" s="115">
        <v>376</v>
      </c>
      <c r="H43" s="109">
        <v>0.21</v>
      </c>
      <c r="I43" s="109">
        <v>0.19</v>
      </c>
      <c r="J43" s="109">
        <v>0.98</v>
      </c>
      <c r="K43" s="109" t="s">
        <v>10</v>
      </c>
      <c r="L43" s="115">
        <v>57</v>
      </c>
      <c r="M43" s="206">
        <v>0.98</v>
      </c>
      <c r="N43" s="114">
        <v>1</v>
      </c>
      <c r="O43" s="114">
        <v>1</v>
      </c>
      <c r="P43" s="109" t="s">
        <v>11</v>
      </c>
      <c r="Q43" s="200" t="str">
        <f>VLOOKUP(B43,A460AS_AMAO_SUMMARY!$B$451:$AI$516,5,FALSE)</f>
        <v>No</v>
      </c>
      <c r="R43" s="201" t="str">
        <f>VLOOKUP(B43,A460AS_AMAO_SUMMARY!$B$451:$AI$516,21,FALSE)</f>
        <v>Yes</v>
      </c>
      <c r="S43" s="201" t="str">
        <f>VLOOKUP(B43,A460AS_AMAO_SUMMARY!$B$451:$AI$516,34,FALSE)</f>
        <v>No</v>
      </c>
      <c r="T43" s="200" t="str">
        <f>VLOOKUP(B43,A460AS_AMAO_SUMMARY!$B$388:$AI$450,5,FALSE)</f>
        <v>Yes</v>
      </c>
      <c r="U43" s="201" t="str">
        <f>VLOOKUP(B43,A460AS_AMAO_SUMMARY!$B$388:$AI$450,21,FALSE)</f>
        <v>Yes</v>
      </c>
      <c r="V43" s="201" t="str">
        <f>VLOOKUP(B43,A460AS_AMAO_SUMMARY!$B$388:$AI$450,34,FALSE)</f>
        <v>No</v>
      </c>
      <c r="W43" s="200" t="str">
        <f>VLOOKUP(B43,A460AS_AMAO_SUMMARY!$B$330:$AI$387,5,FALSE)</f>
        <v>Yes</v>
      </c>
      <c r="X43" s="201" t="str">
        <f>VLOOKUP(B43,A460AS_AMAO_SUMMARY!$B$330:$AI$387,21,FALSE)</f>
        <v>Yes</v>
      </c>
      <c r="Y43" s="201" t="str">
        <f>VLOOKUP(B43,amaodata!$B$9:$F$66,4,FALSE)</f>
        <v>No</v>
      </c>
    </row>
    <row r="44" spans="1:25" hidden="1">
      <c r="A44" s="199">
        <v>42</v>
      </c>
      <c r="B44" s="162" t="s">
        <v>188</v>
      </c>
      <c r="C44" s="162" t="s">
        <v>189</v>
      </c>
      <c r="D44" s="115">
        <v>147</v>
      </c>
      <c r="E44" s="109">
        <v>0.42</v>
      </c>
      <c r="F44" s="109" t="s">
        <v>11</v>
      </c>
      <c r="G44" s="115">
        <v>218</v>
      </c>
      <c r="H44" s="109">
        <v>0.17</v>
      </c>
      <c r="I44" s="109">
        <v>0.18</v>
      </c>
      <c r="J44" s="109">
        <v>0.98</v>
      </c>
      <c r="K44" s="109" t="s">
        <v>11</v>
      </c>
      <c r="L44" s="115">
        <v>53</v>
      </c>
      <c r="M44" s="206">
        <v>1</v>
      </c>
      <c r="N44" s="114">
        <v>1</v>
      </c>
      <c r="O44" s="114">
        <v>1</v>
      </c>
      <c r="P44" s="109" t="s">
        <v>11</v>
      </c>
      <c r="Q44" s="200" t="str">
        <f>VLOOKUP(B44,A460AS_AMAO_SUMMARY!$B$451:$AI$516,5,FALSE)</f>
        <v>Yes</v>
      </c>
      <c r="R44" s="201" t="str">
        <f>VLOOKUP(B44,A460AS_AMAO_SUMMARY!$B$451:$AI$516,21,FALSE)</f>
        <v>Yes</v>
      </c>
      <c r="S44" s="201" t="str">
        <f>VLOOKUP(B44,A460AS_AMAO_SUMMARY!$B$451:$AI$516,34,FALSE)</f>
        <v>No</v>
      </c>
      <c r="T44" s="200" t="str">
        <f>VLOOKUP(B44,A460AS_AMAO_SUMMARY!$B$388:$AI$450,5,FALSE)</f>
        <v>No</v>
      </c>
      <c r="U44" s="201" t="str">
        <f>VLOOKUP(B44,A460AS_AMAO_SUMMARY!$B$388:$AI$450,21,FALSE)</f>
        <v>Yes</v>
      </c>
      <c r="V44" s="201" t="str">
        <f>VLOOKUP(B44,A460AS_AMAO_SUMMARY!$B$388:$AI$450,34,FALSE)</f>
        <v>No</v>
      </c>
      <c r="W44" s="200" t="str">
        <f>VLOOKUP(B44,A460AS_AMAO_SUMMARY!$B$330:$AI$387,5,FALSE)</f>
        <v>No</v>
      </c>
      <c r="X44" s="201" t="str">
        <f>VLOOKUP(B44,A460AS_AMAO_SUMMARY!$B$330:$AI$387,21,FALSE)</f>
        <v>Yes</v>
      </c>
      <c r="Y44" s="201" t="str">
        <f>VLOOKUP(B44,amaodata!$B$9:$F$66,4,FALSE)</f>
        <v>-</v>
      </c>
    </row>
    <row r="45" spans="1:25" hidden="1">
      <c r="A45" s="199">
        <v>43</v>
      </c>
      <c r="B45" s="162" t="s">
        <v>190</v>
      </c>
      <c r="C45" s="162" t="s">
        <v>191</v>
      </c>
      <c r="D45" s="115">
        <v>869</v>
      </c>
      <c r="E45" s="109">
        <v>0.75</v>
      </c>
      <c r="F45" s="109" t="s">
        <v>10</v>
      </c>
      <c r="G45" s="115">
        <v>1380</v>
      </c>
      <c r="H45" s="109">
        <v>0.25</v>
      </c>
      <c r="I45" s="109">
        <v>0.14000000000000001</v>
      </c>
      <c r="J45" s="109">
        <v>0.99</v>
      </c>
      <c r="K45" s="109" t="s">
        <v>10</v>
      </c>
      <c r="L45" s="115">
        <v>73</v>
      </c>
      <c r="M45" s="206">
        <v>0.98</v>
      </c>
      <c r="N45" s="114">
        <v>1</v>
      </c>
      <c r="O45" s="114">
        <v>1</v>
      </c>
      <c r="P45" s="109" t="s">
        <v>11</v>
      </c>
      <c r="Q45" s="200" t="str">
        <f>VLOOKUP(B45,A460AS_AMAO_SUMMARY!$B$451:$AI$516,5,FALSE)</f>
        <v>Yes</v>
      </c>
      <c r="R45" s="201" t="str">
        <f>VLOOKUP(B45,A460AS_AMAO_SUMMARY!$B$451:$AI$516,21,FALSE)</f>
        <v>Yes</v>
      </c>
      <c r="S45" s="201" t="str">
        <f>VLOOKUP(B45,A460AS_AMAO_SUMMARY!$B$451:$AI$516,34,FALSE)</f>
        <v>No</v>
      </c>
      <c r="T45" s="200" t="str">
        <f>VLOOKUP(B45,A460AS_AMAO_SUMMARY!$B$388:$AI$450,5,FALSE)</f>
        <v>Yes</v>
      </c>
      <c r="U45" s="201" t="str">
        <f>VLOOKUP(B45,A460AS_AMAO_SUMMARY!$B$388:$AI$450,21,FALSE)</f>
        <v>Yes</v>
      </c>
      <c r="V45" s="201" t="str">
        <f>VLOOKUP(B45,A460AS_AMAO_SUMMARY!$B$388:$AI$450,34,FALSE)</f>
        <v>No</v>
      </c>
      <c r="W45" s="200" t="str">
        <f>VLOOKUP(B45,A460AS_AMAO_SUMMARY!$B$330:$AI$387,5,FALSE)</f>
        <v>Yes</v>
      </c>
      <c r="X45" s="201" t="str">
        <f>VLOOKUP(B45,A460AS_AMAO_SUMMARY!$B$330:$AI$387,21,FALSE)</f>
        <v>Yes</v>
      </c>
      <c r="Y45" s="201" t="str">
        <f>VLOOKUP(B45,amaodata!$B$9:$F$66,4,FALSE)</f>
        <v>No</v>
      </c>
    </row>
    <row r="46" spans="1:25" hidden="1">
      <c r="A46" s="199">
        <v>44</v>
      </c>
      <c r="B46" s="162" t="s">
        <v>192</v>
      </c>
      <c r="C46" s="162" t="s">
        <v>193</v>
      </c>
      <c r="D46" s="115">
        <v>248</v>
      </c>
      <c r="E46" s="109">
        <v>0.65</v>
      </c>
      <c r="F46" s="109" t="s">
        <v>10</v>
      </c>
      <c r="G46" s="115">
        <v>376</v>
      </c>
      <c r="H46" s="109">
        <v>0.22</v>
      </c>
      <c r="I46" s="109">
        <v>0.16</v>
      </c>
      <c r="J46" s="109">
        <v>0.98</v>
      </c>
      <c r="K46" s="109" t="s">
        <v>10</v>
      </c>
      <c r="L46" s="115">
        <v>67</v>
      </c>
      <c r="M46" s="206">
        <v>0.97</v>
      </c>
      <c r="N46" s="114">
        <v>1</v>
      </c>
      <c r="O46" s="114">
        <v>0.92</v>
      </c>
      <c r="P46" s="109" t="s">
        <v>11</v>
      </c>
      <c r="Q46" s="200" t="str">
        <f>VLOOKUP(B46,A460AS_AMAO_SUMMARY!$B$451:$AI$516,5,FALSE)</f>
        <v>Yes</v>
      </c>
      <c r="R46" s="201" t="str">
        <f>VLOOKUP(B46,A460AS_AMAO_SUMMARY!$B$451:$AI$516,21,FALSE)</f>
        <v>Yes</v>
      </c>
      <c r="S46" s="201" t="str">
        <f>VLOOKUP(B46,A460AS_AMAO_SUMMARY!$B$451:$AI$516,34,FALSE)</f>
        <v>No</v>
      </c>
      <c r="T46" s="200" t="str">
        <f>VLOOKUP(B46,A460AS_AMAO_SUMMARY!$B$388:$AI$450,5,FALSE)</f>
        <v>Yes</v>
      </c>
      <c r="U46" s="201" t="str">
        <f>VLOOKUP(B46,A460AS_AMAO_SUMMARY!$B$388:$AI$450,21,FALSE)</f>
        <v>Yes</v>
      </c>
      <c r="V46" s="201" t="str">
        <f>VLOOKUP(B46,A460AS_AMAO_SUMMARY!$B$388:$AI$450,34,FALSE)</f>
        <v>No</v>
      </c>
      <c r="W46" s="200" t="str">
        <f>VLOOKUP(B46,A460AS_AMAO_SUMMARY!$B$330:$AI$387,5,FALSE)</f>
        <v>Yes</v>
      </c>
      <c r="X46" s="201" t="str">
        <f>VLOOKUP(B46,A460AS_AMAO_SUMMARY!$B$330:$AI$387,21,FALSE)</f>
        <v>Yes</v>
      </c>
      <c r="Y46" s="201" t="str">
        <f>VLOOKUP(B46,amaodata!$B$9:$F$66,4,FALSE)</f>
        <v>No</v>
      </c>
    </row>
    <row r="47" spans="1:25" hidden="1">
      <c r="A47" s="199">
        <v>45</v>
      </c>
      <c r="B47" s="162" t="s">
        <v>194</v>
      </c>
      <c r="C47" s="162" t="s">
        <v>195</v>
      </c>
      <c r="D47" s="115">
        <v>627</v>
      </c>
      <c r="E47" s="109">
        <v>0.64</v>
      </c>
      <c r="F47" s="109" t="s">
        <v>10</v>
      </c>
      <c r="G47" s="115">
        <v>987</v>
      </c>
      <c r="H47" s="109">
        <v>0.18</v>
      </c>
      <c r="I47" s="109">
        <v>0.13</v>
      </c>
      <c r="J47" s="109">
        <v>1</v>
      </c>
      <c r="K47" s="109" t="s">
        <v>10</v>
      </c>
      <c r="L47" s="115">
        <v>54</v>
      </c>
      <c r="M47" s="206">
        <v>1</v>
      </c>
      <c r="N47" s="114">
        <v>0.99</v>
      </c>
      <c r="O47" s="114">
        <v>0.99</v>
      </c>
      <c r="P47" s="109" t="s">
        <v>11</v>
      </c>
      <c r="Q47" s="200" t="str">
        <f>VLOOKUP(B47,A460AS_AMAO_SUMMARY!$B$451:$AI$516,5,FALSE)</f>
        <v>Yes</v>
      </c>
      <c r="R47" s="201" t="str">
        <f>VLOOKUP(B47,A460AS_AMAO_SUMMARY!$B$451:$AI$516,21,FALSE)</f>
        <v>No</v>
      </c>
      <c r="S47" s="201" t="str">
        <f>VLOOKUP(B47,A460AS_AMAO_SUMMARY!$B$451:$AI$516,34,FALSE)</f>
        <v>No</v>
      </c>
      <c r="T47" s="200" t="str">
        <f>VLOOKUP(B47,A460AS_AMAO_SUMMARY!$B$388:$AI$450,5,FALSE)</f>
        <v>Yes</v>
      </c>
      <c r="U47" s="201" t="str">
        <f>VLOOKUP(B47,A460AS_AMAO_SUMMARY!$B$388:$AI$450,21,FALSE)</f>
        <v>Yes</v>
      </c>
      <c r="V47" s="201" t="str">
        <f>VLOOKUP(B47,A460AS_AMAO_SUMMARY!$B$388:$AI$450,34,FALSE)</f>
        <v>No</v>
      </c>
      <c r="W47" s="200" t="str">
        <f>VLOOKUP(B47,A460AS_AMAO_SUMMARY!$B$330:$AI$387,5,FALSE)</f>
        <v>Yes</v>
      </c>
      <c r="X47" s="201" t="str">
        <f>VLOOKUP(B47,A460AS_AMAO_SUMMARY!$B$330:$AI$387,21,FALSE)</f>
        <v>Yes</v>
      </c>
      <c r="Y47" s="201" t="str">
        <f>VLOOKUP(B47,amaodata!$B$9:$F$66,4,FALSE)</f>
        <v>No</v>
      </c>
    </row>
    <row r="48" spans="1:25" hidden="1">
      <c r="A48" s="199">
        <v>46</v>
      </c>
      <c r="B48" s="162" t="s">
        <v>196</v>
      </c>
      <c r="C48" s="162" t="s">
        <v>197</v>
      </c>
      <c r="D48" s="115">
        <v>457</v>
      </c>
      <c r="E48" s="109">
        <v>0.56999999999999995</v>
      </c>
      <c r="F48" s="109" t="s">
        <v>10</v>
      </c>
      <c r="G48" s="115">
        <v>568</v>
      </c>
      <c r="H48" s="109">
        <v>0.22</v>
      </c>
      <c r="I48" s="109">
        <v>0.2</v>
      </c>
      <c r="J48" s="109">
        <v>1</v>
      </c>
      <c r="K48" s="109" t="s">
        <v>10</v>
      </c>
      <c r="L48" s="115">
        <v>52</v>
      </c>
      <c r="M48" s="206">
        <v>0.98</v>
      </c>
      <c r="N48" s="114">
        <v>1</v>
      </c>
      <c r="O48" s="114">
        <v>0.98</v>
      </c>
      <c r="P48" s="109" t="s">
        <v>11</v>
      </c>
      <c r="Q48" s="200" t="str">
        <f>VLOOKUP(B48,A460AS_AMAO_SUMMARY!$B$451:$AI$516,5,FALSE)</f>
        <v>No</v>
      </c>
      <c r="R48" s="201" t="str">
        <f>VLOOKUP(B48,A460AS_AMAO_SUMMARY!$B$451:$AI$516,21,FALSE)</f>
        <v>No</v>
      </c>
      <c r="S48" s="201" t="str">
        <f>VLOOKUP(B48,A460AS_AMAO_SUMMARY!$B$451:$AI$516,34,FALSE)</f>
        <v>No</v>
      </c>
      <c r="T48" s="200" t="str">
        <f>VLOOKUP(B48,A460AS_AMAO_SUMMARY!$B$388:$AI$450,5,FALSE)</f>
        <v>No</v>
      </c>
      <c r="U48" s="201" t="str">
        <f>VLOOKUP(B48,A460AS_AMAO_SUMMARY!$B$388:$AI$450,21,FALSE)</f>
        <v>No</v>
      </c>
      <c r="V48" s="201" t="str">
        <f>VLOOKUP(B48,A460AS_AMAO_SUMMARY!$B$388:$AI$450,34,FALSE)</f>
        <v>No</v>
      </c>
      <c r="W48" s="200" t="str">
        <f>VLOOKUP(B48,A460AS_AMAO_SUMMARY!$B$330:$AI$387,5,FALSE)</f>
        <v>No</v>
      </c>
      <c r="X48" s="201" t="str">
        <f>VLOOKUP(B48,A460AS_AMAO_SUMMARY!$B$330:$AI$387,21,FALSE)</f>
        <v>No</v>
      </c>
      <c r="Y48" s="201" t="str">
        <f>VLOOKUP(B48,amaodata!$B$9:$F$66,4,FALSE)</f>
        <v>No</v>
      </c>
    </row>
    <row r="49" spans="1:25" hidden="1">
      <c r="A49" s="199">
        <v>47</v>
      </c>
      <c r="B49" s="162" t="s">
        <v>198</v>
      </c>
      <c r="C49" s="162" t="s">
        <v>199</v>
      </c>
      <c r="D49" s="115">
        <v>95</v>
      </c>
      <c r="E49" s="109">
        <v>0.77</v>
      </c>
      <c r="F49" s="109" t="s">
        <v>10</v>
      </c>
      <c r="G49" s="115">
        <v>167</v>
      </c>
      <c r="H49" s="109">
        <v>0.34</v>
      </c>
      <c r="I49" s="109">
        <v>0.13</v>
      </c>
      <c r="J49" s="109">
        <v>0.99</v>
      </c>
      <c r="K49" s="109" t="s">
        <v>10</v>
      </c>
      <c r="L49" s="115">
        <v>86</v>
      </c>
      <c r="M49" s="206">
        <v>0.99</v>
      </c>
      <c r="N49" s="114">
        <v>1</v>
      </c>
      <c r="O49" s="114">
        <v>1</v>
      </c>
      <c r="P49" s="109" t="s">
        <v>10</v>
      </c>
      <c r="Q49" s="200" t="str">
        <f>VLOOKUP(B49,A460AS_AMAO_SUMMARY!$B$451:$AI$516,5,FALSE)</f>
        <v>Yes</v>
      </c>
      <c r="R49" s="201" t="str">
        <f>VLOOKUP(B49,A460AS_AMAO_SUMMARY!$B$451:$AI$516,21,FALSE)</f>
        <v>Yes</v>
      </c>
      <c r="S49" s="201" t="str">
        <f>VLOOKUP(B49,A460AS_AMAO_SUMMARY!$B$451:$AI$516,34,FALSE)</f>
        <v>Yes</v>
      </c>
      <c r="T49" s="200" t="str">
        <f>VLOOKUP(B49,A460AS_AMAO_SUMMARY!$B$388:$AI$450,5,FALSE)</f>
        <v>Yes</v>
      </c>
      <c r="U49" s="201" t="str">
        <f>VLOOKUP(B49,A460AS_AMAO_SUMMARY!$B$388:$AI$450,21,FALSE)</f>
        <v>Yes</v>
      </c>
      <c r="V49" s="201" t="str">
        <f>VLOOKUP(B49,A460AS_AMAO_SUMMARY!$B$388:$AI$450,34,FALSE)</f>
        <v>Yes</v>
      </c>
      <c r="W49" s="200" t="str">
        <f>VLOOKUP(B49,A460AS_AMAO_SUMMARY!$B$330:$AI$387,5,FALSE)</f>
        <v>Yes</v>
      </c>
      <c r="X49" s="201" t="str">
        <f>VLOOKUP(B49,A460AS_AMAO_SUMMARY!$B$330:$AI$387,21,FALSE)</f>
        <v>Yes</v>
      </c>
      <c r="Y49" s="201" t="str">
        <f>VLOOKUP(B49,amaodata!$B$9:$F$66,4,FALSE)</f>
        <v>-</v>
      </c>
    </row>
    <row r="50" spans="1:25" hidden="1">
      <c r="A50" s="199">
        <v>48</v>
      </c>
      <c r="B50" s="162" t="s">
        <v>200</v>
      </c>
      <c r="C50" s="162" t="s">
        <v>201</v>
      </c>
      <c r="D50" s="115">
        <v>573</v>
      </c>
      <c r="E50" s="109">
        <v>0.48</v>
      </c>
      <c r="F50" s="109" t="s">
        <v>11</v>
      </c>
      <c r="G50" s="115">
        <v>845</v>
      </c>
      <c r="H50" s="109">
        <v>0.11</v>
      </c>
      <c r="I50" s="109">
        <v>0.15</v>
      </c>
      <c r="J50" s="109">
        <v>0.99</v>
      </c>
      <c r="K50" s="109" t="s">
        <v>11</v>
      </c>
      <c r="L50" s="115">
        <v>61</v>
      </c>
      <c r="M50" s="206">
        <v>0.99</v>
      </c>
      <c r="N50" s="114">
        <v>1</v>
      </c>
      <c r="O50" s="114">
        <v>0.99</v>
      </c>
      <c r="P50" s="109" t="s">
        <v>11</v>
      </c>
      <c r="Q50" s="200" t="str">
        <f>VLOOKUP(B50,A460AS_AMAO_SUMMARY!$B$451:$AI$516,5,FALSE)</f>
        <v>No</v>
      </c>
      <c r="R50" s="201" t="str">
        <f>VLOOKUP(B50,A460AS_AMAO_SUMMARY!$B$451:$AI$516,21,FALSE)</f>
        <v>No</v>
      </c>
      <c r="S50" s="201" t="str">
        <f>VLOOKUP(B50,A460AS_AMAO_SUMMARY!$B$451:$AI$516,34,FALSE)</f>
        <v>No</v>
      </c>
      <c r="T50" s="200" t="str">
        <f>VLOOKUP(B50,A460AS_AMAO_SUMMARY!$B$388:$AI$450,5,FALSE)</f>
        <v>Yes</v>
      </c>
      <c r="U50" s="201" t="str">
        <f>VLOOKUP(B50,A460AS_AMAO_SUMMARY!$B$388:$AI$450,21,FALSE)</f>
        <v>No</v>
      </c>
      <c r="V50" s="201" t="str">
        <f>VLOOKUP(B50,A460AS_AMAO_SUMMARY!$B$388:$AI$450,34,FALSE)</f>
        <v>No</v>
      </c>
      <c r="W50" s="200" t="str">
        <f>VLOOKUP(B50,A460AS_AMAO_SUMMARY!$B$330:$AI$387,5,FALSE)</f>
        <v>Yes</v>
      </c>
      <c r="X50" s="201" t="str">
        <f>VLOOKUP(B50,A460AS_AMAO_SUMMARY!$B$330:$AI$387,21,FALSE)</f>
        <v>Yes</v>
      </c>
      <c r="Y50" s="201" t="str">
        <f>VLOOKUP(B50,amaodata!$B$9:$F$66,4,FALSE)</f>
        <v>No</v>
      </c>
    </row>
    <row r="51" spans="1:25" hidden="1">
      <c r="A51" s="199">
        <v>49</v>
      </c>
      <c r="B51" s="162" t="s">
        <v>202</v>
      </c>
      <c r="C51" s="162" t="s">
        <v>203</v>
      </c>
      <c r="D51" s="115">
        <v>200</v>
      </c>
      <c r="E51" s="109">
        <v>0.28999999999999998</v>
      </c>
      <c r="F51" s="109" t="s">
        <v>11</v>
      </c>
      <c r="G51" s="115">
        <v>321</v>
      </c>
      <c r="H51" s="109">
        <v>7.0000000000000007E-2</v>
      </c>
      <c r="I51" s="109">
        <v>0.18</v>
      </c>
      <c r="J51" s="109">
        <v>0.97</v>
      </c>
      <c r="K51" s="109" t="s">
        <v>11</v>
      </c>
      <c r="L51" s="115">
        <v>31</v>
      </c>
      <c r="M51" s="206">
        <v>0.91</v>
      </c>
      <c r="N51" s="114">
        <v>0.96</v>
      </c>
      <c r="O51" s="114">
        <v>0.93</v>
      </c>
      <c r="P51" s="109" t="s">
        <v>11</v>
      </c>
      <c r="Q51" s="200" t="str">
        <f>VLOOKUP(B51,A460AS_AMAO_SUMMARY!$B$451:$AI$516,5,FALSE)</f>
        <v>No</v>
      </c>
      <c r="R51" s="201" t="str">
        <f>VLOOKUP(B51,A460AS_AMAO_SUMMARY!$B$451:$AI$516,21,FALSE)</f>
        <v>No</v>
      </c>
      <c r="S51" s="201" t="str">
        <f>VLOOKUP(B51,A460AS_AMAO_SUMMARY!$B$451:$AI$516,34,FALSE)</f>
        <v>No</v>
      </c>
      <c r="T51" s="200" t="str">
        <f>VLOOKUP(B51,A460AS_AMAO_SUMMARY!$B$388:$AI$450,5,FALSE)</f>
        <v>No</v>
      </c>
      <c r="U51" s="201" t="str">
        <f>VLOOKUP(B51,A460AS_AMAO_SUMMARY!$B$388:$AI$450,21,FALSE)</f>
        <v>No</v>
      </c>
      <c r="V51" s="201" t="str">
        <f>VLOOKUP(B51,A460AS_AMAO_SUMMARY!$B$388:$AI$450,34,FALSE)</f>
        <v>No</v>
      </c>
      <c r="W51" s="200" t="str">
        <f>VLOOKUP(B51,A460AS_AMAO_SUMMARY!$B$330:$AI$387,5,FALSE)</f>
        <v>No</v>
      </c>
      <c r="X51" s="201" t="str">
        <f>VLOOKUP(B51,A460AS_AMAO_SUMMARY!$B$330:$AI$387,21,FALSE)</f>
        <v>No</v>
      </c>
      <c r="Y51" s="201" t="str">
        <f>VLOOKUP(B51,amaodata!$B$9:$F$66,4,FALSE)</f>
        <v>No</v>
      </c>
    </row>
    <row r="52" spans="1:25" hidden="1">
      <c r="A52" s="199">
        <v>50</v>
      </c>
      <c r="B52" s="162" t="s">
        <v>204</v>
      </c>
      <c r="C52" s="162" t="s">
        <v>205</v>
      </c>
      <c r="D52" s="115">
        <v>3236</v>
      </c>
      <c r="E52" s="109">
        <v>0.39</v>
      </c>
      <c r="F52" s="109" t="s">
        <v>11</v>
      </c>
      <c r="G52" s="115">
        <v>4352</v>
      </c>
      <c r="H52" s="109">
        <v>0.16</v>
      </c>
      <c r="I52" s="109">
        <v>0.21</v>
      </c>
      <c r="J52" s="109">
        <v>0.97</v>
      </c>
      <c r="K52" s="109" t="s">
        <v>11</v>
      </c>
      <c r="L52" s="115">
        <v>54</v>
      </c>
      <c r="M52" s="206">
        <v>0.98</v>
      </c>
      <c r="N52" s="114">
        <v>0.99</v>
      </c>
      <c r="O52" s="114">
        <v>0.97</v>
      </c>
      <c r="P52" s="109" t="s">
        <v>11</v>
      </c>
      <c r="Q52" s="200" t="str">
        <f>VLOOKUP(B52,A460AS_AMAO_SUMMARY!$B$451:$AI$516,5,FALSE)</f>
        <v>No</v>
      </c>
      <c r="R52" s="201" t="str">
        <f>VLOOKUP(B52,A460AS_AMAO_SUMMARY!$B$451:$AI$516,21,FALSE)</f>
        <v>No</v>
      </c>
      <c r="S52" s="201" t="str">
        <f>VLOOKUP(B52,A460AS_AMAO_SUMMARY!$B$451:$AI$516,34,FALSE)</f>
        <v>No</v>
      </c>
      <c r="T52" s="200" t="str">
        <f>VLOOKUP(B52,A460AS_AMAO_SUMMARY!$B$388:$AI$450,5,FALSE)</f>
        <v>No</v>
      </c>
      <c r="U52" s="201" t="str">
        <f>VLOOKUP(B52,A460AS_AMAO_SUMMARY!$B$388:$AI$450,21,FALSE)</f>
        <v>No</v>
      </c>
      <c r="V52" s="201" t="str">
        <f>VLOOKUP(B52,A460AS_AMAO_SUMMARY!$B$388:$AI$450,34,FALSE)</f>
        <v>No</v>
      </c>
      <c r="W52" s="200" t="str">
        <f>VLOOKUP(B52,A460AS_AMAO_SUMMARY!$B$330:$AI$387,5,FALSE)</f>
        <v>No</v>
      </c>
      <c r="X52" s="201" t="str">
        <f>VLOOKUP(B52,A460AS_AMAO_SUMMARY!$B$330:$AI$387,21,FALSE)</f>
        <v>No</v>
      </c>
      <c r="Y52" s="201" t="str">
        <f>VLOOKUP(B52,amaodata!$B$9:$F$66,4,FALSE)</f>
        <v>No</v>
      </c>
    </row>
    <row r="53" spans="1:25" hidden="1">
      <c r="A53" s="199">
        <v>51</v>
      </c>
      <c r="B53" s="162" t="s">
        <v>206</v>
      </c>
      <c r="C53" s="162" t="s">
        <v>207</v>
      </c>
      <c r="D53" s="115">
        <v>139</v>
      </c>
      <c r="E53" s="109">
        <v>0.69</v>
      </c>
      <c r="F53" s="109" t="s">
        <v>10</v>
      </c>
      <c r="G53" s="115">
        <v>188</v>
      </c>
      <c r="H53" s="109">
        <v>0.32</v>
      </c>
      <c r="I53" s="109">
        <v>0.18</v>
      </c>
      <c r="J53" s="109">
        <v>0.99</v>
      </c>
      <c r="K53" s="109" t="s">
        <v>10</v>
      </c>
      <c r="L53" s="115">
        <v>77</v>
      </c>
      <c r="M53" s="206">
        <v>1</v>
      </c>
      <c r="N53" s="114">
        <v>0.99</v>
      </c>
      <c r="O53" s="114">
        <v>1</v>
      </c>
      <c r="P53" s="109" t="s">
        <v>10</v>
      </c>
      <c r="Q53" s="200" t="str">
        <f>VLOOKUP(B53,A460AS_AMAO_SUMMARY!$B$451:$AI$516,5,FALSE)</f>
        <v>No</v>
      </c>
      <c r="R53" s="201" t="str">
        <f>VLOOKUP(B53,A460AS_AMAO_SUMMARY!$B$451:$AI$516,21,FALSE)</f>
        <v>Yes</v>
      </c>
      <c r="S53" s="201" t="str">
        <f>VLOOKUP(B53,A460AS_AMAO_SUMMARY!$B$451:$AI$516,34,FALSE)</f>
        <v>No</v>
      </c>
      <c r="T53" s="200" t="str">
        <f>VLOOKUP(B53,A460AS_AMAO_SUMMARY!$B$388:$AI$450,5,FALSE)</f>
        <v>Yes</v>
      </c>
      <c r="U53" s="201" t="str">
        <f>VLOOKUP(B53,A460AS_AMAO_SUMMARY!$B$388:$AI$450,21,FALSE)</f>
        <v>Yes</v>
      </c>
      <c r="V53" s="201" t="str">
        <f>VLOOKUP(B53,A460AS_AMAO_SUMMARY!$B$388:$AI$450,34,FALSE)</f>
        <v>No</v>
      </c>
      <c r="W53" s="200" t="str">
        <f>VLOOKUP(B53,A460AS_AMAO_SUMMARY!$B$330:$AI$387,5,FALSE)</f>
        <v>Yes</v>
      </c>
      <c r="X53" s="201" t="str">
        <f>VLOOKUP(B53,A460AS_AMAO_SUMMARY!$B$330:$AI$387,21,FALSE)</f>
        <v>Yes</v>
      </c>
      <c r="Y53" s="201" t="str">
        <f>VLOOKUP(B53,amaodata!$B$9:$F$66,4,FALSE)</f>
        <v>No</v>
      </c>
    </row>
    <row r="54" spans="1:25" hidden="1">
      <c r="A54" s="199">
        <v>52</v>
      </c>
      <c r="B54" s="162" t="s">
        <v>208</v>
      </c>
      <c r="C54" s="162" t="s">
        <v>209</v>
      </c>
      <c r="D54" s="115">
        <v>143</v>
      </c>
      <c r="E54" s="109">
        <v>0.66</v>
      </c>
      <c r="F54" s="109" t="s">
        <v>10</v>
      </c>
      <c r="G54" s="115">
        <v>237</v>
      </c>
      <c r="H54" s="109">
        <v>0.16</v>
      </c>
      <c r="I54" s="109">
        <v>0.14000000000000001</v>
      </c>
      <c r="J54" s="109">
        <v>1</v>
      </c>
      <c r="K54" s="109" t="s">
        <v>10</v>
      </c>
      <c r="L54" s="115">
        <v>34</v>
      </c>
      <c r="M54" s="206">
        <v>0.99</v>
      </c>
      <c r="N54" s="114">
        <v>1</v>
      </c>
      <c r="O54" s="114">
        <v>0.98</v>
      </c>
      <c r="P54" s="109" t="s">
        <v>11</v>
      </c>
      <c r="Q54" s="200" t="str">
        <f>VLOOKUP(B54,A460AS_AMAO_SUMMARY!$B$451:$AI$516,5,FALSE)</f>
        <v>No</v>
      </c>
      <c r="R54" s="201" t="str">
        <f>VLOOKUP(B54,A460AS_AMAO_SUMMARY!$B$451:$AI$516,21,FALSE)</f>
        <v>No</v>
      </c>
      <c r="S54" s="201" t="str">
        <f>VLOOKUP(B54,A460AS_AMAO_SUMMARY!$B$451:$AI$516,34,FALSE)</f>
        <v>No</v>
      </c>
      <c r="T54" s="200" t="str">
        <f>VLOOKUP(B54,A460AS_AMAO_SUMMARY!$B$388:$AI$450,5,FALSE)</f>
        <v>Yes</v>
      </c>
      <c r="U54" s="201" t="str">
        <f>VLOOKUP(B54,A460AS_AMAO_SUMMARY!$B$388:$AI$450,21,FALSE)</f>
        <v>Yes</v>
      </c>
      <c r="V54" s="201" t="str">
        <f>VLOOKUP(B54,A460AS_AMAO_SUMMARY!$B$388:$AI$450,34,FALSE)</f>
        <v>No</v>
      </c>
      <c r="W54" s="200" t="str">
        <f>VLOOKUP(B54,A460AS_AMAO_SUMMARY!$B$330:$AI$387,5,FALSE)</f>
        <v>No</v>
      </c>
      <c r="X54" s="201" t="str">
        <f>VLOOKUP(B54,A460AS_AMAO_SUMMARY!$B$330:$AI$387,21,FALSE)</f>
        <v>Yes</v>
      </c>
      <c r="Y54" s="201" t="str">
        <f>VLOOKUP(B54,amaodata!$B$9:$F$66,4,FALSE)</f>
        <v>-</v>
      </c>
    </row>
    <row r="55" spans="1:25" hidden="1">
      <c r="A55" s="199">
        <v>53</v>
      </c>
      <c r="B55" s="162" t="s">
        <v>210</v>
      </c>
      <c r="C55" s="162" t="s">
        <v>211</v>
      </c>
      <c r="D55" s="115">
        <v>463</v>
      </c>
      <c r="E55" s="109">
        <v>0.56999999999999995</v>
      </c>
      <c r="F55" s="109" t="s">
        <v>10</v>
      </c>
      <c r="G55" s="115">
        <v>744</v>
      </c>
      <c r="H55" s="109">
        <v>0.09</v>
      </c>
      <c r="I55" s="109">
        <v>0.14000000000000001</v>
      </c>
      <c r="J55" s="109">
        <v>0.99</v>
      </c>
      <c r="K55" s="109" t="s">
        <v>11</v>
      </c>
      <c r="L55" s="115">
        <v>57</v>
      </c>
      <c r="M55" s="206">
        <v>0.98</v>
      </c>
      <c r="N55" s="114">
        <v>1</v>
      </c>
      <c r="O55" s="114">
        <v>0.99</v>
      </c>
      <c r="P55" s="109" t="s">
        <v>11</v>
      </c>
      <c r="Q55" s="200" t="str">
        <f>VLOOKUP(B55,A460AS_AMAO_SUMMARY!$B$451:$AI$516,5,FALSE)</f>
        <v>No</v>
      </c>
      <c r="R55" s="201" t="str">
        <f>VLOOKUP(B55,A460AS_AMAO_SUMMARY!$B$451:$AI$516,21,FALSE)</f>
        <v>No</v>
      </c>
      <c r="S55" s="201" t="str">
        <f>VLOOKUP(B55,A460AS_AMAO_SUMMARY!$B$451:$AI$516,34,FALSE)</f>
        <v>No</v>
      </c>
      <c r="T55" s="200" t="str">
        <f>VLOOKUP(B55,A460AS_AMAO_SUMMARY!$B$388:$AI$450,5,FALSE)</f>
        <v>Yes</v>
      </c>
      <c r="U55" s="201" t="str">
        <f>VLOOKUP(B55,A460AS_AMAO_SUMMARY!$B$388:$AI$450,21,FALSE)</f>
        <v>No</v>
      </c>
      <c r="V55" s="201" t="str">
        <f>VLOOKUP(B55,A460AS_AMAO_SUMMARY!$B$388:$AI$450,34,FALSE)</f>
        <v>No</v>
      </c>
      <c r="W55" s="200" t="str">
        <f>VLOOKUP(B55,A460AS_AMAO_SUMMARY!$B$330:$AI$387,5,FALSE)</f>
        <v>No</v>
      </c>
      <c r="X55" s="201" t="str">
        <f>VLOOKUP(B55,A460AS_AMAO_SUMMARY!$B$330:$AI$387,21,FALSE)</f>
        <v>No</v>
      </c>
      <c r="Y55" s="201" t="str">
        <f>VLOOKUP(B55,amaodata!$B$9:$F$66,4,FALSE)</f>
        <v>No</v>
      </c>
    </row>
    <row r="56" spans="1:25" hidden="1">
      <c r="A56" s="199">
        <v>54</v>
      </c>
      <c r="B56" s="162" t="s">
        <v>212</v>
      </c>
      <c r="C56" s="162" t="s">
        <v>213</v>
      </c>
      <c r="D56" s="115">
        <v>142</v>
      </c>
      <c r="E56" s="109">
        <v>0.68</v>
      </c>
      <c r="F56" s="109" t="s">
        <v>10</v>
      </c>
      <c r="G56" s="115">
        <v>219</v>
      </c>
      <c r="H56" s="109">
        <v>0.23</v>
      </c>
      <c r="I56" s="109">
        <v>0.13</v>
      </c>
      <c r="J56" s="109">
        <v>1</v>
      </c>
      <c r="K56" s="109" t="s">
        <v>10</v>
      </c>
      <c r="L56" s="115">
        <v>59</v>
      </c>
      <c r="M56" s="206">
        <v>0.98</v>
      </c>
      <c r="N56" s="114">
        <v>1</v>
      </c>
      <c r="O56" s="114">
        <v>0.99</v>
      </c>
      <c r="P56" s="109" t="s">
        <v>11</v>
      </c>
      <c r="Q56" s="200" t="str">
        <f>VLOOKUP(B56,A460AS_AMAO_SUMMARY!$B$451:$AI$516,5,FALSE)</f>
        <v>Yes</v>
      </c>
      <c r="R56" s="201" t="str">
        <f>VLOOKUP(B56,A460AS_AMAO_SUMMARY!$B$451:$AI$516,21,FALSE)</f>
        <v>Yes</v>
      </c>
      <c r="S56" s="201" t="str">
        <f>VLOOKUP(B56,A460AS_AMAO_SUMMARY!$B$451:$AI$516,34,FALSE)</f>
        <v>No</v>
      </c>
      <c r="T56" s="200" t="str">
        <f>VLOOKUP(B56,A460AS_AMAO_SUMMARY!$B$388:$AI$450,5,FALSE)</f>
        <v>Yes</v>
      </c>
      <c r="U56" s="201" t="str">
        <f>VLOOKUP(B56,A460AS_AMAO_SUMMARY!$B$388:$AI$450,21,FALSE)</f>
        <v>Yes</v>
      </c>
      <c r="V56" s="201" t="str">
        <f>VLOOKUP(B56,A460AS_AMAO_SUMMARY!$B$388:$AI$450,34,FALSE)</f>
        <v>No</v>
      </c>
      <c r="W56" s="200" t="str">
        <f>VLOOKUP(B56,A460AS_AMAO_SUMMARY!$B$330:$AI$387,5,FALSE)</f>
        <v>Yes</v>
      </c>
      <c r="X56" s="201" t="str">
        <f>VLOOKUP(B56,A460AS_AMAO_SUMMARY!$B$330:$AI$387,21,FALSE)</f>
        <v>Yes</v>
      </c>
      <c r="Y56" s="201" t="str">
        <f>VLOOKUP(B56,amaodata!$B$9:$F$66,4,FALSE)</f>
        <v>No</v>
      </c>
    </row>
    <row r="57" spans="1:25" hidden="1">
      <c r="A57" s="199">
        <v>55</v>
      </c>
      <c r="B57" s="162" t="s">
        <v>214</v>
      </c>
      <c r="C57" s="162" t="s">
        <v>215</v>
      </c>
      <c r="D57" s="115">
        <v>188</v>
      </c>
      <c r="E57" s="109">
        <v>0.76</v>
      </c>
      <c r="F57" s="109" t="s">
        <v>10</v>
      </c>
      <c r="G57" s="115">
        <v>304</v>
      </c>
      <c r="H57" s="109">
        <v>0.38</v>
      </c>
      <c r="I57" s="109">
        <v>0.14000000000000001</v>
      </c>
      <c r="J57" s="109">
        <v>0.99</v>
      </c>
      <c r="K57" s="109" t="s">
        <v>10</v>
      </c>
      <c r="L57" s="115">
        <v>74</v>
      </c>
      <c r="M57" s="206">
        <v>0.98</v>
      </c>
      <c r="N57" s="114">
        <v>0.99</v>
      </c>
      <c r="O57" s="114">
        <v>0.99</v>
      </c>
      <c r="P57" s="109" t="s">
        <v>11</v>
      </c>
      <c r="Q57" s="200" t="str">
        <f>VLOOKUP(B57,A460AS_AMAO_SUMMARY!$B$451:$AI$516,5,FALSE)</f>
        <v>Yes</v>
      </c>
      <c r="R57" s="201" t="str">
        <f>VLOOKUP(B57,A460AS_AMAO_SUMMARY!$B$451:$AI$516,21,FALSE)</f>
        <v>Yes</v>
      </c>
      <c r="S57" s="201" t="str">
        <f>VLOOKUP(B57,A460AS_AMAO_SUMMARY!$B$451:$AI$516,34,FALSE)</f>
        <v>Yes</v>
      </c>
      <c r="T57" s="200" t="str">
        <f>VLOOKUP(B57,A460AS_AMAO_SUMMARY!$B$388:$AI$450,5,FALSE)</f>
        <v>Yes</v>
      </c>
      <c r="U57" s="201" t="str">
        <f>VLOOKUP(B57,A460AS_AMAO_SUMMARY!$B$388:$AI$450,21,FALSE)</f>
        <v>Yes</v>
      </c>
      <c r="V57" s="201" t="str">
        <f>VLOOKUP(B57,A460AS_AMAO_SUMMARY!$B$388:$AI$450,34,FALSE)</f>
        <v>Yes</v>
      </c>
      <c r="W57" s="200" t="str">
        <f>VLOOKUP(B57,A460AS_AMAO_SUMMARY!$B$330:$AI$387,5,FALSE)</f>
        <v>Yes</v>
      </c>
      <c r="X57" s="201" t="str">
        <f>VLOOKUP(B57,A460AS_AMAO_SUMMARY!$B$330:$AI$387,21,FALSE)</f>
        <v>Yes</v>
      </c>
      <c r="Y57" s="201" t="str">
        <f>VLOOKUP(B57,amaodata!$B$9:$F$66,4,FALSE)</f>
        <v>No</v>
      </c>
    </row>
    <row r="58" spans="1:25" hidden="1">
      <c r="A58" s="199">
        <v>56</v>
      </c>
      <c r="B58" s="162" t="s">
        <v>216</v>
      </c>
      <c r="C58" s="162" t="s">
        <v>217</v>
      </c>
      <c r="D58" s="115">
        <v>193</v>
      </c>
      <c r="E58" s="109">
        <v>0.45</v>
      </c>
      <c r="F58" s="109" t="s">
        <v>11</v>
      </c>
      <c r="G58" s="115">
        <v>252</v>
      </c>
      <c r="H58" s="109">
        <v>0.17</v>
      </c>
      <c r="I58" s="109">
        <v>0.16</v>
      </c>
      <c r="J58" s="109">
        <v>0.97</v>
      </c>
      <c r="K58" s="109" t="s">
        <v>10</v>
      </c>
      <c r="L58" s="115">
        <v>52</v>
      </c>
      <c r="M58" s="206">
        <v>0.99</v>
      </c>
      <c r="N58" s="114">
        <v>0.99</v>
      </c>
      <c r="O58" s="114">
        <v>0.94</v>
      </c>
      <c r="P58" s="109" t="s">
        <v>11</v>
      </c>
      <c r="Q58" s="200" t="str">
        <f>VLOOKUP(B58,A460AS_AMAO_SUMMARY!$B$451:$AI$516,5,FALSE)</f>
        <v>No</v>
      </c>
      <c r="R58" s="201" t="str">
        <f>VLOOKUP(B58,A460AS_AMAO_SUMMARY!$B$451:$AI$516,21,FALSE)</f>
        <v>No</v>
      </c>
      <c r="S58" s="201" t="str">
        <f>VLOOKUP(B58,A460AS_AMAO_SUMMARY!$B$451:$AI$516,34,FALSE)</f>
        <v>No</v>
      </c>
      <c r="T58" s="200" t="str">
        <f>VLOOKUP(B58,A460AS_AMAO_SUMMARY!$B$388:$AI$450,5,FALSE)</f>
        <v>Yes</v>
      </c>
      <c r="U58" s="201" t="str">
        <f>VLOOKUP(B58,A460AS_AMAO_SUMMARY!$B$388:$AI$450,21,FALSE)</f>
        <v>Yes</v>
      </c>
      <c r="V58" s="201" t="str">
        <f>VLOOKUP(B58,A460AS_AMAO_SUMMARY!$B$388:$AI$450,34,FALSE)</f>
        <v>No</v>
      </c>
      <c r="W58" s="200" t="str">
        <f>VLOOKUP(B58,A460AS_AMAO_SUMMARY!$B$330:$AI$387,5,FALSE)</f>
        <v>Yes</v>
      </c>
      <c r="X58" s="201" t="str">
        <f>VLOOKUP(B58,A460AS_AMAO_SUMMARY!$B$330:$AI$387,21,FALSE)</f>
        <v>No</v>
      </c>
      <c r="Y58" s="201" t="str">
        <f>VLOOKUP(B58,amaodata!$B$9:$F$66,4,FALSE)</f>
        <v>No</v>
      </c>
    </row>
    <row r="59" spans="1:25" hidden="1">
      <c r="A59" s="199">
        <v>57</v>
      </c>
      <c r="B59" s="162" t="s">
        <v>218</v>
      </c>
      <c r="C59" s="162" t="s">
        <v>219</v>
      </c>
      <c r="D59" s="115">
        <v>196</v>
      </c>
      <c r="E59" s="109">
        <v>0.59</v>
      </c>
      <c r="F59" s="109" t="s">
        <v>10</v>
      </c>
      <c r="G59" s="115">
        <v>325</v>
      </c>
      <c r="H59" s="109">
        <v>0.11</v>
      </c>
      <c r="I59" s="109">
        <v>0.12</v>
      </c>
      <c r="J59" s="109">
        <v>1</v>
      </c>
      <c r="K59" s="109" t="s">
        <v>11</v>
      </c>
      <c r="L59" s="115">
        <v>83</v>
      </c>
      <c r="M59" s="206">
        <v>0.99</v>
      </c>
      <c r="N59" s="114">
        <v>1</v>
      </c>
      <c r="O59" s="114">
        <v>0.97</v>
      </c>
      <c r="P59" s="109" t="s">
        <v>10</v>
      </c>
      <c r="Q59" s="200" t="str">
        <f>VLOOKUP(B59,A460AS_AMAO_SUMMARY!$B$451:$AI$516,5,FALSE)</f>
        <v>Yes</v>
      </c>
      <c r="R59" s="201" t="str">
        <f>VLOOKUP(B59,A460AS_AMAO_SUMMARY!$B$451:$AI$516,21,FALSE)</f>
        <v>No</v>
      </c>
      <c r="S59" s="201" t="str">
        <f>VLOOKUP(B59,A460AS_AMAO_SUMMARY!$B$451:$AI$516,34,FALSE)</f>
        <v>No</v>
      </c>
      <c r="T59" s="200" t="str">
        <f>VLOOKUP(B59,A460AS_AMAO_SUMMARY!$B$388:$AI$450,5,FALSE)</f>
        <v>Yes</v>
      </c>
      <c r="U59" s="201" t="str">
        <f>VLOOKUP(B59,A460AS_AMAO_SUMMARY!$B$388:$AI$450,21,FALSE)</f>
        <v>Yes</v>
      </c>
      <c r="V59" s="201" t="str">
        <f>VLOOKUP(B59,A460AS_AMAO_SUMMARY!$B$388:$AI$450,34,FALSE)</f>
        <v>No</v>
      </c>
      <c r="W59" s="200" t="str">
        <f>VLOOKUP(B59,A460AS_AMAO_SUMMARY!$B$330:$AI$387,5,FALSE)</f>
        <v>Yes</v>
      </c>
      <c r="X59" s="201" t="str">
        <f>VLOOKUP(B59,A460AS_AMAO_SUMMARY!$B$330:$AI$387,21,FALSE)</f>
        <v>No</v>
      </c>
      <c r="Y59" s="201" t="str">
        <f>VLOOKUP(B59,amaodata!$B$9:$F$66,4,FALSE)</f>
        <v>No</v>
      </c>
    </row>
    <row r="60" spans="1:25" hidden="1">
      <c r="A60" s="199">
        <v>58</v>
      </c>
      <c r="B60" s="162" t="s">
        <v>220</v>
      </c>
      <c r="C60" s="162" t="s">
        <v>221</v>
      </c>
      <c r="D60" s="115">
        <v>143</v>
      </c>
      <c r="E60" s="109">
        <v>0.79</v>
      </c>
      <c r="F60" s="109" t="s">
        <v>10</v>
      </c>
      <c r="G60" s="115">
        <v>236</v>
      </c>
      <c r="H60" s="109">
        <v>0.31</v>
      </c>
      <c r="I60" s="109">
        <v>0.13</v>
      </c>
      <c r="J60" s="109">
        <v>1</v>
      </c>
      <c r="K60" s="109" t="s">
        <v>10</v>
      </c>
      <c r="L60" s="115">
        <v>60</v>
      </c>
      <c r="M60" s="206">
        <v>0.99</v>
      </c>
      <c r="N60" s="114">
        <v>0.97</v>
      </c>
      <c r="O60" s="114">
        <v>0.95</v>
      </c>
      <c r="P60" s="109" t="s">
        <v>11</v>
      </c>
      <c r="Q60" s="200" t="str">
        <f>VLOOKUP(B60,A460AS_AMAO_SUMMARY!$B$451:$AI$516,5,FALSE)</f>
        <v>No</v>
      </c>
      <c r="R60" s="201" t="str">
        <f>VLOOKUP(B60,A460AS_AMAO_SUMMARY!$B$451:$AI$516,21,FALSE)</f>
        <v>Yes</v>
      </c>
      <c r="S60" s="201" t="str">
        <f>VLOOKUP(B60,A460AS_AMAO_SUMMARY!$B$451:$AI$516,34,FALSE)</f>
        <v>No</v>
      </c>
      <c r="T60" s="200" t="str">
        <f>VLOOKUP(B60,A460AS_AMAO_SUMMARY!$B$388:$AI$450,5,FALSE)</f>
        <v>Yes</v>
      </c>
      <c r="U60" s="201" t="str">
        <f>VLOOKUP(B60,A460AS_AMAO_SUMMARY!$B$388:$AI$450,21,FALSE)</f>
        <v>Yes</v>
      </c>
      <c r="V60" s="201" t="str">
        <f>VLOOKUP(B60,A460AS_AMAO_SUMMARY!$B$388:$AI$450,34,FALSE)</f>
        <v>No</v>
      </c>
      <c r="W60" s="200" t="str">
        <f>VLOOKUP(B60,A460AS_AMAO_SUMMARY!$B$330:$AI$387,5,FALSE)</f>
        <v>Yes</v>
      </c>
      <c r="X60" s="201" t="str">
        <f>VLOOKUP(B60,A460AS_AMAO_SUMMARY!$B$330:$AI$387,21,FALSE)</f>
        <v>Yes</v>
      </c>
      <c r="Y60" s="201" t="str">
        <f>VLOOKUP(B60,amaodata!$B$9:$F$66,4,FALSE)</f>
        <v>-</v>
      </c>
    </row>
    <row r="61" spans="1:25" hidden="1">
      <c r="A61" s="199">
        <v>59</v>
      </c>
      <c r="B61" s="162" t="s">
        <v>222</v>
      </c>
      <c r="C61" s="162" t="s">
        <v>223</v>
      </c>
      <c r="D61" s="115">
        <v>106</v>
      </c>
      <c r="E61" s="109">
        <v>0.81</v>
      </c>
      <c r="F61" s="109" t="s">
        <v>10</v>
      </c>
      <c r="G61" s="115">
        <v>172</v>
      </c>
      <c r="H61" s="109">
        <v>0.38</v>
      </c>
      <c r="I61" s="109">
        <v>0.15</v>
      </c>
      <c r="J61" s="109">
        <v>0.99</v>
      </c>
      <c r="K61" s="109" t="s">
        <v>10</v>
      </c>
      <c r="L61" s="115">
        <v>99</v>
      </c>
      <c r="M61" s="206">
        <v>1</v>
      </c>
      <c r="N61" s="114">
        <v>0.99</v>
      </c>
      <c r="O61" s="114">
        <v>0.98</v>
      </c>
      <c r="P61" s="109" t="s">
        <v>10</v>
      </c>
      <c r="Q61" s="200" t="str">
        <f>VLOOKUP(B61,A460AS_AMAO_SUMMARY!$B$451:$AI$516,5,FALSE)</f>
        <v>Yes</v>
      </c>
      <c r="R61" s="201" t="str">
        <f>VLOOKUP(B61,A460AS_AMAO_SUMMARY!$B$451:$AI$516,21,FALSE)</f>
        <v>Yes</v>
      </c>
      <c r="S61" s="201" t="str">
        <f>VLOOKUP(B61,A460AS_AMAO_SUMMARY!$B$451:$AI$516,34,FALSE)</f>
        <v>Yes</v>
      </c>
      <c r="T61" s="200" t="str">
        <f>VLOOKUP(B61,A460AS_AMAO_SUMMARY!$B$388:$AI$450,5,FALSE)</f>
        <v>Yes</v>
      </c>
      <c r="U61" s="201" t="str">
        <f>VLOOKUP(B61,A460AS_AMAO_SUMMARY!$B$388:$AI$450,21,FALSE)</f>
        <v>Yes</v>
      </c>
      <c r="V61" s="201" t="str">
        <f>VLOOKUP(B61,A460AS_AMAO_SUMMARY!$B$388:$AI$450,34,FALSE)</f>
        <v>Yes</v>
      </c>
      <c r="W61" s="200" t="str">
        <f>VLOOKUP(B61,A460AS_AMAO_SUMMARY!$B$330:$AI$387,5,FALSE)</f>
        <v>Yes</v>
      </c>
      <c r="X61" s="201" t="str">
        <f>VLOOKUP(B61,A460AS_AMAO_SUMMARY!$B$330:$AI$387,21,FALSE)</f>
        <v>Yes</v>
      </c>
      <c r="Y61" s="201" t="str">
        <f>VLOOKUP(B61,amaodata!$B$9:$F$66,4,FALSE)</f>
        <v>-</v>
      </c>
    </row>
    <row r="62" spans="1:25" hidden="1">
      <c r="A62" s="199">
        <v>60</v>
      </c>
      <c r="B62" s="162" t="s">
        <v>224</v>
      </c>
      <c r="C62" s="162" t="s">
        <v>225</v>
      </c>
      <c r="D62" s="115">
        <v>96</v>
      </c>
      <c r="E62" s="109">
        <v>0.66</v>
      </c>
      <c r="F62" s="109" t="s">
        <v>10</v>
      </c>
      <c r="G62" s="115">
        <v>131</v>
      </c>
      <c r="H62" s="109">
        <v>0.24</v>
      </c>
      <c r="I62" s="109">
        <v>0.19</v>
      </c>
      <c r="J62" s="109">
        <v>0.98</v>
      </c>
      <c r="K62" s="109" t="s">
        <v>10</v>
      </c>
      <c r="L62" s="115">
        <v>72</v>
      </c>
      <c r="M62" s="206">
        <v>1</v>
      </c>
      <c r="N62" s="114">
        <v>1</v>
      </c>
      <c r="O62" s="114">
        <v>1</v>
      </c>
      <c r="P62" s="109" t="s">
        <v>11</v>
      </c>
      <c r="Q62" s="200" t="s">
        <v>30</v>
      </c>
      <c r="R62" s="201" t="s">
        <v>30</v>
      </c>
      <c r="S62" s="201" t="s">
        <v>30</v>
      </c>
      <c r="T62" s="200" t="s">
        <v>30</v>
      </c>
      <c r="U62" s="201" t="s">
        <v>30</v>
      </c>
      <c r="V62" s="201" t="s">
        <v>30</v>
      </c>
      <c r="W62" s="200" t="s">
        <v>30</v>
      </c>
      <c r="X62" s="201" t="s">
        <v>30</v>
      </c>
      <c r="Y62" s="201" t="s">
        <v>30</v>
      </c>
    </row>
    <row r="63" spans="1:25" hidden="1">
      <c r="A63" s="199">
        <v>61</v>
      </c>
      <c r="B63" s="162" t="s">
        <v>226</v>
      </c>
      <c r="C63" s="162" t="s">
        <v>227</v>
      </c>
      <c r="D63" s="115">
        <v>113</v>
      </c>
      <c r="E63" s="109">
        <v>0.75</v>
      </c>
      <c r="F63" s="109" t="s">
        <v>10</v>
      </c>
      <c r="G63" s="115">
        <v>196</v>
      </c>
      <c r="H63" s="109">
        <v>0.19</v>
      </c>
      <c r="I63" s="109">
        <v>0.12</v>
      </c>
      <c r="J63" s="109">
        <v>0.97</v>
      </c>
      <c r="K63" s="109" t="s">
        <v>10</v>
      </c>
      <c r="L63" s="115">
        <v>57</v>
      </c>
      <c r="M63" s="206">
        <v>0.96</v>
      </c>
      <c r="N63" s="114">
        <v>0.98</v>
      </c>
      <c r="O63" s="114">
        <v>0.98</v>
      </c>
      <c r="P63" s="109" t="s">
        <v>11</v>
      </c>
      <c r="Q63" s="200" t="str">
        <f>VLOOKUP(B63,A460AS_AMAO_SUMMARY!$B$451:$AI$516,5,FALSE)</f>
        <v>Yes</v>
      </c>
      <c r="R63" s="201" t="str">
        <f>VLOOKUP(B63,A460AS_AMAO_SUMMARY!$B$451:$AI$516,21,FALSE)</f>
        <v>Yes</v>
      </c>
      <c r="S63" s="201" t="str">
        <f>VLOOKUP(B63,A460AS_AMAO_SUMMARY!$B$451:$AI$516,34,FALSE)</f>
        <v>No</v>
      </c>
      <c r="T63" s="200" t="str">
        <f>VLOOKUP(B63,A460AS_AMAO_SUMMARY!$B$388:$AI$450,5,FALSE)</f>
        <v>Yes</v>
      </c>
      <c r="U63" s="201" t="str">
        <f>VLOOKUP(B63,A460AS_AMAO_SUMMARY!$B$388:$AI$450,21,FALSE)</f>
        <v>Yes</v>
      </c>
      <c r="V63" s="201" t="str">
        <f>VLOOKUP(B63,A460AS_AMAO_SUMMARY!$B$388:$AI$450,34,FALSE)</f>
        <v>No</v>
      </c>
      <c r="W63" s="200" t="str">
        <f>VLOOKUP(B63,A460AS_AMAO_SUMMARY!$B$330:$AI$387,5,FALSE)</f>
        <v>Yes</v>
      </c>
      <c r="X63" s="201" t="str">
        <f>VLOOKUP(B63,A460AS_AMAO_SUMMARY!$B$330:$AI$387,21,FALSE)</f>
        <v>Yes</v>
      </c>
      <c r="Y63" s="201" t="str">
        <f>VLOOKUP(B63,amaodata!$B$9:$F$66,4,FALSE)</f>
        <v>No</v>
      </c>
    </row>
    <row r="64" spans="1:25" hidden="1">
      <c r="A64" s="199">
        <v>62</v>
      </c>
      <c r="B64" s="162" t="s">
        <v>228</v>
      </c>
      <c r="C64" s="162" t="s">
        <v>229</v>
      </c>
      <c r="D64" s="115">
        <v>5719</v>
      </c>
      <c r="E64" s="109">
        <v>0.53</v>
      </c>
      <c r="F64" s="109" t="s">
        <v>10</v>
      </c>
      <c r="G64" s="115">
        <v>7540</v>
      </c>
      <c r="H64" s="109">
        <v>0.25</v>
      </c>
      <c r="I64" s="109">
        <v>0.2</v>
      </c>
      <c r="J64" s="109">
        <v>0.98</v>
      </c>
      <c r="K64" s="109" t="s">
        <v>10</v>
      </c>
      <c r="L64" s="115">
        <v>61</v>
      </c>
      <c r="M64" s="206">
        <v>0.98</v>
      </c>
      <c r="N64" s="114">
        <v>0.99</v>
      </c>
      <c r="O64" s="114">
        <v>0.99</v>
      </c>
      <c r="P64" s="109" t="s">
        <v>11</v>
      </c>
      <c r="Q64" s="200" t="str">
        <f>VLOOKUP(B64,A460AS_AMAO_SUMMARY!$B$451:$AI$516,5,FALSE)</f>
        <v>No</v>
      </c>
      <c r="R64" s="201" t="str">
        <f>VLOOKUP(B64,A460AS_AMAO_SUMMARY!$B$451:$AI$516,21,FALSE)</f>
        <v>Yes</v>
      </c>
      <c r="S64" s="201" t="str">
        <f>VLOOKUP(B64,A460AS_AMAO_SUMMARY!$B$451:$AI$516,34,FALSE)</f>
        <v>No</v>
      </c>
      <c r="T64" s="200" t="str">
        <f>VLOOKUP(B64,A460AS_AMAO_SUMMARY!$B$388:$AI$450,5,FALSE)</f>
        <v>No</v>
      </c>
      <c r="U64" s="201" t="str">
        <f>VLOOKUP(B64,A460AS_AMAO_SUMMARY!$B$388:$AI$450,21,FALSE)</f>
        <v>Yes</v>
      </c>
      <c r="V64" s="201" t="str">
        <f>VLOOKUP(B64,A460AS_AMAO_SUMMARY!$B$388:$AI$450,34,FALSE)</f>
        <v>No</v>
      </c>
      <c r="W64" s="200" t="str">
        <f>VLOOKUP(B64,A460AS_AMAO_SUMMARY!$B$330:$AI$387,5,FALSE)</f>
        <v>No</v>
      </c>
      <c r="X64" s="201" t="str">
        <f>VLOOKUP(B64,A460AS_AMAO_SUMMARY!$B$330:$AI$387,21,FALSE)</f>
        <v>Yes</v>
      </c>
      <c r="Y64" s="201" t="str">
        <f>VLOOKUP(B64,amaodata!$B$9:$F$66,4,FALSE)</f>
        <v>No</v>
      </c>
    </row>
    <row r="65" spans="1:26" hidden="1">
      <c r="A65" s="199">
        <v>63</v>
      </c>
      <c r="B65" s="162" t="s">
        <v>230</v>
      </c>
      <c r="C65" s="162" t="s">
        <v>231</v>
      </c>
      <c r="D65" s="115">
        <v>89</v>
      </c>
      <c r="E65" s="109">
        <v>0.49</v>
      </c>
      <c r="F65" s="109" t="s">
        <v>11</v>
      </c>
      <c r="G65" s="115">
        <v>126</v>
      </c>
      <c r="H65" s="109">
        <v>0.15</v>
      </c>
      <c r="I65" s="109">
        <v>0.15</v>
      </c>
      <c r="J65" s="109">
        <v>0.69</v>
      </c>
      <c r="K65" s="109" t="s">
        <v>11</v>
      </c>
      <c r="L65" s="113">
        <v>75</v>
      </c>
      <c r="M65" s="206">
        <v>1</v>
      </c>
      <c r="N65" s="114">
        <v>1</v>
      </c>
      <c r="O65" s="114">
        <v>1</v>
      </c>
      <c r="P65" s="109" t="s">
        <v>10</v>
      </c>
      <c r="Q65" s="200" t="str">
        <f>VLOOKUP(B65,A460AS_AMAO_SUMMARY!$B$451:$AI$516,5,FALSE)</f>
        <v>Yes</v>
      </c>
      <c r="R65" s="201" t="str">
        <f>VLOOKUP(B65,A460AS_AMAO_SUMMARY!$B$451:$AI$516,21,FALSE)</f>
        <v>No</v>
      </c>
      <c r="S65" s="201" t="str">
        <f>VLOOKUP(B65,A460AS_AMAO_SUMMARY!$B$451:$AI$516,34,FALSE)</f>
        <v>Yes</v>
      </c>
      <c r="T65" s="200" t="str">
        <f>VLOOKUP(B65,A460AS_AMAO_SUMMARY!$B$388:$AI$450,5,FALSE)</f>
        <v>Yes</v>
      </c>
      <c r="U65" s="201" t="str">
        <f>VLOOKUP(B65,A460AS_AMAO_SUMMARY!$B$388:$AI$450,21,FALSE)</f>
        <v>No</v>
      </c>
      <c r="V65" s="201" t="str">
        <f>VLOOKUP(B65,A460AS_AMAO_SUMMARY!$B$388:$AI$450,34,FALSE)</f>
        <v>Yes</v>
      </c>
      <c r="W65" s="200" t="str">
        <f>VLOOKUP(B65,A460AS_AMAO_SUMMARY!$B$330:$AI$387,5,FALSE)</f>
        <v>No</v>
      </c>
      <c r="X65" s="201" t="str">
        <f>VLOOKUP(B65,A460AS_AMAO_SUMMARY!$B$330:$AI$387,21,FALSE)</f>
        <v>No</v>
      </c>
      <c r="Y65" s="201" t="str">
        <f>VLOOKUP(B65,amaodata!$B$9:$F$66,4,FALSE)</f>
        <v>Yes</v>
      </c>
    </row>
    <row r="66" spans="1:26" hidden="1">
      <c r="A66" s="199">
        <v>64</v>
      </c>
      <c r="B66" s="162" t="s">
        <v>232</v>
      </c>
      <c r="C66" s="162" t="s">
        <v>233</v>
      </c>
      <c r="D66" s="115">
        <v>288</v>
      </c>
      <c r="E66" s="109">
        <v>0.53</v>
      </c>
      <c r="F66" s="109" t="s">
        <v>10</v>
      </c>
      <c r="G66" s="115">
        <v>354</v>
      </c>
      <c r="H66" s="109">
        <v>0.27</v>
      </c>
      <c r="I66" s="109">
        <v>0.22</v>
      </c>
      <c r="J66" s="109">
        <v>0.99</v>
      </c>
      <c r="K66" s="109" t="s">
        <v>10</v>
      </c>
      <c r="L66" s="113">
        <v>98</v>
      </c>
      <c r="M66" s="206">
        <v>0.99</v>
      </c>
      <c r="N66" s="114">
        <v>1</v>
      </c>
      <c r="O66" s="114">
        <v>1</v>
      </c>
      <c r="P66" s="109" t="s">
        <v>10</v>
      </c>
      <c r="Q66" s="200" t="str">
        <f>VLOOKUP(B66,A460AS_AMAO_SUMMARY!$B$451:$AI$516,5,FALSE)</f>
        <v>No</v>
      </c>
      <c r="R66" s="201" t="str">
        <f>VLOOKUP(B66,A460AS_AMAO_SUMMARY!$B$451:$AI$516,21,FALSE)</f>
        <v>Yes</v>
      </c>
      <c r="S66" s="201" t="str">
        <f>VLOOKUP(B66,A460AS_AMAO_SUMMARY!$B$451:$AI$516,34,FALSE)</f>
        <v>Yes</v>
      </c>
      <c r="T66" s="200" t="str">
        <f>VLOOKUP(B66,A460AS_AMAO_SUMMARY!$B$388:$AI$450,5,FALSE)</f>
        <v>Yes</v>
      </c>
      <c r="U66" s="201" t="str">
        <f>VLOOKUP(B66,A460AS_AMAO_SUMMARY!$B$388:$AI$450,21,FALSE)</f>
        <v>Yes</v>
      </c>
      <c r="V66" s="201" t="str">
        <f>VLOOKUP(B66,A460AS_AMAO_SUMMARY!$B$388:$AI$450,34,FALSE)</f>
        <v>Yes</v>
      </c>
      <c r="W66" s="200" t="str">
        <f>VLOOKUP(B66,A460AS_AMAO_SUMMARY!$B$330:$AI$387,5,FALSE)</f>
        <v>No</v>
      </c>
      <c r="X66" s="201" t="str">
        <f>VLOOKUP(B66,A460AS_AMAO_SUMMARY!$B$330:$AI$387,21,FALSE)</f>
        <v>Yes</v>
      </c>
      <c r="Y66" s="201" t="str">
        <f>VLOOKUP(B66,amaodata!$B$9:$F$66,4,FALSE)</f>
        <v>Yes</v>
      </c>
    </row>
    <row r="67" spans="1:26" hidden="1">
      <c r="A67" s="199">
        <v>65</v>
      </c>
      <c r="B67" s="162" t="s">
        <v>234</v>
      </c>
      <c r="C67" s="162" t="s">
        <v>235</v>
      </c>
      <c r="D67" s="115">
        <v>143</v>
      </c>
      <c r="E67" s="109">
        <v>0.68</v>
      </c>
      <c r="F67" s="109" t="s">
        <v>10</v>
      </c>
      <c r="G67" s="115">
        <v>206</v>
      </c>
      <c r="H67" s="109">
        <v>0.33</v>
      </c>
      <c r="I67" s="109">
        <v>0.17</v>
      </c>
      <c r="J67" s="109">
        <v>1</v>
      </c>
      <c r="K67" s="109" t="s">
        <v>10</v>
      </c>
      <c r="L67" s="113" t="s">
        <v>30</v>
      </c>
      <c r="M67" s="43" t="s">
        <v>30</v>
      </c>
      <c r="N67" s="113" t="s">
        <v>30</v>
      </c>
      <c r="O67" s="113" t="s">
        <v>30</v>
      </c>
      <c r="P67" s="113" t="s">
        <v>30</v>
      </c>
      <c r="Q67" s="200" t="s">
        <v>30</v>
      </c>
      <c r="R67" s="201" t="s">
        <v>30</v>
      </c>
      <c r="S67" s="201" t="s">
        <v>30</v>
      </c>
      <c r="T67" s="200" t="s">
        <v>30</v>
      </c>
      <c r="U67" s="201" t="s">
        <v>30</v>
      </c>
      <c r="V67" s="201" t="s">
        <v>30</v>
      </c>
      <c r="W67" s="200" t="s">
        <v>30</v>
      </c>
      <c r="X67" s="201" t="s">
        <v>30</v>
      </c>
      <c r="Y67" s="201" t="s">
        <v>30</v>
      </c>
    </row>
    <row r="68" spans="1:26" hidden="1">
      <c r="A68" s="199">
        <v>66</v>
      </c>
      <c r="B68" s="162" t="s">
        <v>236</v>
      </c>
      <c r="C68" s="162" t="s">
        <v>237</v>
      </c>
      <c r="D68" s="115">
        <v>136</v>
      </c>
      <c r="E68" s="109">
        <v>0.61</v>
      </c>
      <c r="F68" s="109" t="s">
        <v>10</v>
      </c>
      <c r="G68" s="115">
        <v>170</v>
      </c>
      <c r="H68" s="109">
        <v>0.25</v>
      </c>
      <c r="I68" s="109">
        <v>0.19</v>
      </c>
      <c r="J68" s="109">
        <v>1</v>
      </c>
      <c r="K68" s="109" t="s">
        <v>10</v>
      </c>
      <c r="L68" s="113">
        <v>68</v>
      </c>
      <c r="M68" s="206">
        <v>1</v>
      </c>
      <c r="N68" s="114">
        <v>1</v>
      </c>
      <c r="O68" s="114">
        <v>1</v>
      </c>
      <c r="P68" s="109" t="s">
        <v>11</v>
      </c>
      <c r="Q68" s="200" t="str">
        <f>VLOOKUP(B68,A460AS_AMAO_SUMMARY!$B$451:$AI$516,5,FALSE)</f>
        <v>Yes</v>
      </c>
      <c r="R68" s="201" t="str">
        <f>VLOOKUP(B68,A460AS_AMAO_SUMMARY!$B$451:$AI$516,21,FALSE)</f>
        <v>Yes</v>
      </c>
      <c r="S68" s="201" t="str">
        <f>VLOOKUP(B68,A460AS_AMAO_SUMMARY!$B$451:$AI$516,34,FALSE)</f>
        <v>Yes</v>
      </c>
      <c r="T68" s="200" t="s">
        <v>30</v>
      </c>
      <c r="U68" s="201" t="s">
        <v>30</v>
      </c>
      <c r="V68" s="201" t="s">
        <v>30</v>
      </c>
      <c r="W68" s="200" t="s">
        <v>30</v>
      </c>
      <c r="X68" s="201" t="s">
        <v>30</v>
      </c>
      <c r="Y68" s="201" t="s">
        <v>30</v>
      </c>
    </row>
    <row r="69" spans="1:26" hidden="1">
      <c r="A69" s="199">
        <v>67</v>
      </c>
      <c r="B69" s="162" t="s">
        <v>238</v>
      </c>
      <c r="C69" s="162" t="s">
        <v>239</v>
      </c>
      <c r="D69" s="115">
        <v>98</v>
      </c>
      <c r="E69" s="109">
        <v>0.6</v>
      </c>
      <c r="F69" s="109" t="s">
        <v>10</v>
      </c>
      <c r="G69" s="115">
        <v>115</v>
      </c>
      <c r="H69" s="109">
        <v>0.12</v>
      </c>
      <c r="I69" s="109">
        <v>0.17</v>
      </c>
      <c r="J69" s="109">
        <v>0.99</v>
      </c>
      <c r="K69" s="109" t="s">
        <v>11</v>
      </c>
      <c r="L69" s="113" t="s">
        <v>30</v>
      </c>
      <c r="M69" s="43" t="s">
        <v>30</v>
      </c>
      <c r="N69" s="113" t="s">
        <v>30</v>
      </c>
      <c r="O69" s="113" t="s">
        <v>30</v>
      </c>
      <c r="P69" s="113" t="s">
        <v>30</v>
      </c>
      <c r="Q69" s="200" t="s">
        <v>30</v>
      </c>
      <c r="R69" s="201" t="s">
        <v>30</v>
      </c>
      <c r="S69" s="201" t="s">
        <v>30</v>
      </c>
      <c r="T69" s="200" t="s">
        <v>30</v>
      </c>
      <c r="U69" s="201" t="s">
        <v>30</v>
      </c>
      <c r="V69" s="201" t="s">
        <v>30</v>
      </c>
      <c r="W69" s="200" t="s">
        <v>30</v>
      </c>
      <c r="X69" s="201" t="s">
        <v>30</v>
      </c>
      <c r="Y69" s="201" t="s">
        <v>30</v>
      </c>
    </row>
    <row r="70" spans="1:26" hidden="1">
      <c r="A70" s="199">
        <v>68</v>
      </c>
      <c r="B70" s="162" t="s">
        <v>240</v>
      </c>
      <c r="C70" s="162" t="s">
        <v>241</v>
      </c>
      <c r="D70" s="115">
        <v>162</v>
      </c>
      <c r="E70" s="109">
        <v>0.62</v>
      </c>
      <c r="F70" s="109" t="s">
        <v>10</v>
      </c>
      <c r="G70" s="115">
        <v>231</v>
      </c>
      <c r="H70" s="109">
        <v>0.21</v>
      </c>
      <c r="I70" s="109">
        <v>0.16</v>
      </c>
      <c r="J70" s="109">
        <v>0.97</v>
      </c>
      <c r="K70" s="109" t="s">
        <v>10</v>
      </c>
      <c r="L70" s="115">
        <v>52</v>
      </c>
      <c r="M70" s="206">
        <v>0.94</v>
      </c>
      <c r="N70" s="114">
        <v>1</v>
      </c>
      <c r="O70" s="114">
        <v>1</v>
      </c>
      <c r="P70" s="109" t="s">
        <v>11</v>
      </c>
      <c r="Q70" s="200" t="str">
        <f>VLOOKUP(B70,A460AS_AMAO_SUMMARY!$B$451:$AI$516,5,FALSE)</f>
        <v>No</v>
      </c>
      <c r="R70" s="201" t="str">
        <f>VLOOKUP(B70,A460AS_AMAO_SUMMARY!$B$451:$AI$516,21,FALSE)</f>
        <v>No</v>
      </c>
      <c r="S70" s="201" t="str">
        <f>VLOOKUP(B70,A460AS_AMAO_SUMMARY!$B$451:$AI$516,34,FALSE)</f>
        <v>No</v>
      </c>
      <c r="T70" s="200" t="str">
        <f>VLOOKUP(B70,A460AS_AMAO_SUMMARY!$B$388:$AI$450,5,FALSE)</f>
        <v>No</v>
      </c>
      <c r="U70" s="201" t="str">
        <f>VLOOKUP(B70,A460AS_AMAO_SUMMARY!$B$388:$AI$450,21,FALSE)</f>
        <v>Yes</v>
      </c>
      <c r="V70" s="201" t="str">
        <f>VLOOKUP(B70,A460AS_AMAO_SUMMARY!$B$388:$AI$450,34,FALSE)</f>
        <v>No</v>
      </c>
      <c r="W70" s="200" t="str">
        <f>VLOOKUP(B70,A460AS_AMAO_SUMMARY!$B$330:$AI$387,5,FALSE)</f>
        <v>Yes</v>
      </c>
      <c r="X70" s="201" t="str">
        <f>VLOOKUP(B70,A460AS_AMAO_SUMMARY!$B$330:$AI$387,21,FALSE)</f>
        <v>Yes</v>
      </c>
      <c r="Y70" s="201" t="str">
        <f>VLOOKUP(B70,amaodata!$B$9:$F$66,4,FALSE)</f>
        <v>No</v>
      </c>
    </row>
    <row r="71" spans="1:26" hidden="1">
      <c r="A71" s="199">
        <v>69</v>
      </c>
      <c r="B71" s="162" t="s">
        <v>242</v>
      </c>
      <c r="C71" s="162" t="s">
        <v>243</v>
      </c>
      <c r="D71" s="115">
        <v>81</v>
      </c>
      <c r="E71" s="109">
        <v>0.14000000000000001</v>
      </c>
      <c r="F71" s="109" t="s">
        <v>11</v>
      </c>
      <c r="G71" s="115">
        <v>87</v>
      </c>
      <c r="H71" s="109">
        <v>0.2</v>
      </c>
      <c r="I71" s="109">
        <v>0.3</v>
      </c>
      <c r="J71" s="109">
        <v>1</v>
      </c>
      <c r="K71" s="109" t="s">
        <v>11</v>
      </c>
      <c r="L71" s="113">
        <v>86</v>
      </c>
      <c r="M71" s="206">
        <v>1</v>
      </c>
      <c r="N71" s="114">
        <v>1</v>
      </c>
      <c r="O71" s="114">
        <v>1</v>
      </c>
      <c r="P71" s="109" t="s">
        <v>10</v>
      </c>
      <c r="Q71" s="200" t="s">
        <v>30</v>
      </c>
      <c r="R71" s="201" t="s">
        <v>30</v>
      </c>
      <c r="S71" s="201" t="s">
        <v>30</v>
      </c>
      <c r="T71" s="200" t="s">
        <v>30</v>
      </c>
      <c r="U71" s="201" t="s">
        <v>30</v>
      </c>
      <c r="V71" s="201" t="s">
        <v>30</v>
      </c>
      <c r="W71" s="200" t="s">
        <v>30</v>
      </c>
      <c r="X71" s="201" t="s">
        <v>30</v>
      </c>
      <c r="Y71" s="201" t="s">
        <v>30</v>
      </c>
    </row>
    <row r="72" spans="1:26" s="161" customFormat="1">
      <c r="A72" s="161">
        <v>70</v>
      </c>
      <c r="B72" s="161" t="s">
        <v>1064</v>
      </c>
      <c r="C72" s="161" t="s">
        <v>344</v>
      </c>
      <c r="D72" s="178">
        <v>154</v>
      </c>
      <c r="E72" s="179">
        <v>0.57999999999999996</v>
      </c>
      <c r="F72" s="170" t="s">
        <v>10</v>
      </c>
      <c r="G72" s="178">
        <v>234</v>
      </c>
      <c r="H72" s="179">
        <v>0.17</v>
      </c>
      <c r="I72" s="179">
        <v>0.22</v>
      </c>
      <c r="J72" s="179">
        <v>0.88</v>
      </c>
      <c r="K72" s="170" t="s">
        <v>11</v>
      </c>
      <c r="L72" s="209" t="s">
        <v>1117</v>
      </c>
      <c r="M72" s="210" t="s">
        <v>1116</v>
      </c>
      <c r="N72" s="210" t="s">
        <v>1116</v>
      </c>
      <c r="O72" s="210" t="s">
        <v>1116</v>
      </c>
      <c r="P72" s="211" t="s">
        <v>1117</v>
      </c>
      <c r="Q72" s="171" t="str">
        <f>VLOOKUP(B72,CleanedUp2014!$B$73:$Z$132,5,FALSE)</f>
        <v>Yes</v>
      </c>
      <c r="R72" s="170" t="str">
        <f>VLOOKUP(B72,CleanedUp2014!$B$73:$Z$132,10,FALSE)</f>
        <v>No</v>
      </c>
      <c r="S72" s="170" t="str">
        <f>VLOOKUP(B72,CleanedUp2014!$B$73:$Z$132,15,FALSE)</f>
        <v>~</v>
      </c>
      <c r="T72" s="171" t="str">
        <f>VLOOKUP(B72,CleanedUp2014!$B$73:$Z$132,16,FALSE)</f>
        <v>~</v>
      </c>
      <c r="U72" s="170" t="str">
        <f>VLOOKUP(B72,CleanedUp2014!$B$73:$Z$132,17,FALSE)</f>
        <v>~</v>
      </c>
      <c r="V72" s="170" t="str">
        <f>VLOOKUP(B72,CleanedUp2014!$B$73:$Z$132,18,FALSE)</f>
        <v>~</v>
      </c>
      <c r="W72" s="171" t="str">
        <f>VLOOKUP(B72,CleanedUp2014!$B$73:$Z$132,19,FALSE)</f>
        <v>~</v>
      </c>
      <c r="X72" s="170" t="str">
        <f>VLOOKUP(B72,CleanedUp2014!$B$73:$Z$132,20,FALSE)</f>
        <v>~</v>
      </c>
      <c r="Y72" s="170" t="str">
        <f>VLOOKUP(B72,CleanedUp2014!$B$73:$Z$132,21,FALSE)</f>
        <v>~</v>
      </c>
      <c r="Z72" s="172"/>
    </row>
    <row r="73" spans="1:26" s="162" customFormat="1">
      <c r="A73" s="167">
        <v>71</v>
      </c>
      <c r="B73" s="162" t="s">
        <v>322</v>
      </c>
      <c r="C73" s="162" t="s">
        <v>323</v>
      </c>
      <c r="D73" s="182" t="s">
        <v>1116</v>
      </c>
      <c r="E73" s="174" t="s">
        <v>1116</v>
      </c>
      <c r="F73" s="183" t="s">
        <v>1116</v>
      </c>
      <c r="G73" s="182" t="s">
        <v>1116</v>
      </c>
      <c r="H73" s="174" t="s">
        <v>1116</v>
      </c>
      <c r="I73" s="174" t="s">
        <v>1116</v>
      </c>
      <c r="J73" s="174" t="s">
        <v>1116</v>
      </c>
      <c r="K73" s="174" t="s">
        <v>1116</v>
      </c>
      <c r="L73" s="23" t="s">
        <v>1116</v>
      </c>
      <c r="M73" s="39">
        <v>0.98</v>
      </c>
      <c r="N73" s="39">
        <v>1</v>
      </c>
      <c r="O73" s="39" t="s">
        <v>1116</v>
      </c>
      <c r="P73" s="212" t="s">
        <v>1116</v>
      </c>
      <c r="Q73" s="202" t="str">
        <f>VLOOKUP(B73,CleanedUp2014!$B$73:$Z$132,5,FALSE)</f>
        <v>~</v>
      </c>
      <c r="R73" s="203" t="str">
        <f>VLOOKUP(B73,CleanedUp2014!$B$73:$Z$132,10,FALSE)</f>
        <v>~</v>
      </c>
      <c r="S73" s="203" t="str">
        <f>VLOOKUP(B73,CleanedUp2014!$B$73:$Z$132,15,FALSE)</f>
        <v>~</v>
      </c>
      <c r="T73" s="202" t="str">
        <f>VLOOKUP(B73,CleanedUp2014!$B$73:$Z$132,16,FALSE)</f>
        <v>~</v>
      </c>
      <c r="U73" s="203" t="str">
        <f>VLOOKUP(B73,CleanedUp2014!$B$73:$Z$132,17,FALSE)</f>
        <v>~</v>
      </c>
      <c r="V73" s="203" t="str">
        <f>VLOOKUP(B73,CleanedUp2014!$B$73:$Z$132,18,FALSE)</f>
        <v>~</v>
      </c>
      <c r="W73" s="202" t="str">
        <f>VLOOKUP(B73,CleanedUp2014!$B$73:$Z$132,19,FALSE)</f>
        <v>~</v>
      </c>
      <c r="X73" s="203" t="str">
        <f>VLOOKUP(B73,CleanedUp2014!$B$73:$Z$132,20,FALSE)</f>
        <v>~</v>
      </c>
      <c r="Y73" s="203" t="str">
        <f>VLOOKUP(B73,CleanedUp2014!$B$73:$Z$132,21,FALSE)</f>
        <v>~</v>
      </c>
      <c r="Z73" s="164"/>
    </row>
    <row r="74" spans="1:26" s="162" customFormat="1">
      <c r="A74" s="167">
        <v>72</v>
      </c>
      <c r="B74" s="162" t="s">
        <v>324</v>
      </c>
      <c r="C74" s="162" t="s">
        <v>325</v>
      </c>
      <c r="D74" s="182" t="s">
        <v>1116</v>
      </c>
      <c r="E74" s="174" t="s">
        <v>1116</v>
      </c>
      <c r="F74" s="183" t="s">
        <v>1116</v>
      </c>
      <c r="G74" s="182" t="s">
        <v>1116</v>
      </c>
      <c r="H74" s="174" t="s">
        <v>1116</v>
      </c>
      <c r="I74" s="174" t="s">
        <v>1116</v>
      </c>
      <c r="J74" s="174" t="s">
        <v>1116</v>
      </c>
      <c r="K74" s="174" t="s">
        <v>1116</v>
      </c>
      <c r="L74" s="23" t="s">
        <v>1116</v>
      </c>
      <c r="M74" s="39" t="s">
        <v>1116</v>
      </c>
      <c r="N74" s="39" t="s">
        <v>1116</v>
      </c>
      <c r="O74" s="39" t="s">
        <v>1116</v>
      </c>
      <c r="P74" s="212" t="s">
        <v>1116</v>
      </c>
      <c r="Q74" s="202" t="str">
        <f>VLOOKUP(B74,CleanedUp2014!$B$73:$Z$132,5,FALSE)</f>
        <v>~</v>
      </c>
      <c r="R74" s="203" t="str">
        <f>VLOOKUP(B74,CleanedUp2014!$B$73:$Z$132,10,FALSE)</f>
        <v>~</v>
      </c>
      <c r="S74" s="203" t="str">
        <f>VLOOKUP(B74,CleanedUp2014!$B$73:$Z$132,15,FALSE)</f>
        <v>~</v>
      </c>
      <c r="T74" s="202" t="str">
        <f>VLOOKUP(B74,CleanedUp2014!$B$73:$Z$132,16,FALSE)</f>
        <v>~</v>
      </c>
      <c r="U74" s="203" t="str">
        <f>VLOOKUP(B74,CleanedUp2014!$B$73:$Z$132,17,FALSE)</f>
        <v>~</v>
      </c>
      <c r="V74" s="203" t="str">
        <f>VLOOKUP(B74,CleanedUp2014!$B$73:$Z$132,18,FALSE)</f>
        <v>~</v>
      </c>
      <c r="W74" s="202" t="str">
        <f>VLOOKUP(B74,CleanedUp2014!$B$73:$Z$132,19,FALSE)</f>
        <v>~</v>
      </c>
      <c r="X74" s="203" t="str">
        <f>VLOOKUP(B74,CleanedUp2014!$B$73:$Z$132,20,FALSE)</f>
        <v>~</v>
      </c>
      <c r="Y74" s="203" t="str">
        <f>VLOOKUP(B74,CleanedUp2014!$B$73:$Z$132,21,FALSE)</f>
        <v>~</v>
      </c>
      <c r="Z74" s="164"/>
    </row>
    <row r="75" spans="1:26" s="162" customFormat="1">
      <c r="A75" s="167">
        <v>73</v>
      </c>
      <c r="B75" s="162" t="s">
        <v>326</v>
      </c>
      <c r="C75" s="162" t="s">
        <v>327</v>
      </c>
      <c r="D75" s="182" t="s">
        <v>1116</v>
      </c>
      <c r="E75" s="174" t="s">
        <v>1116</v>
      </c>
      <c r="F75" s="183" t="s">
        <v>1116</v>
      </c>
      <c r="G75" s="182" t="s">
        <v>1116</v>
      </c>
      <c r="H75" s="174" t="s">
        <v>1116</v>
      </c>
      <c r="I75" s="174" t="s">
        <v>1116</v>
      </c>
      <c r="J75" s="174" t="s">
        <v>1116</v>
      </c>
      <c r="K75" s="174" t="s">
        <v>1116</v>
      </c>
      <c r="L75" s="23">
        <v>90</v>
      </c>
      <c r="M75" s="39">
        <v>0.77</v>
      </c>
      <c r="N75" s="39">
        <v>1</v>
      </c>
      <c r="O75" s="39" t="s">
        <v>1116</v>
      </c>
      <c r="P75" s="212" t="s">
        <v>10</v>
      </c>
      <c r="Q75" s="202" t="str">
        <f>VLOOKUP(B75,CleanedUp2014!$B$73:$Z$132,5,FALSE)</f>
        <v>~</v>
      </c>
      <c r="R75" s="203" t="str">
        <f>VLOOKUP(B75,CleanedUp2014!$B$73:$Z$132,10,FALSE)</f>
        <v>~</v>
      </c>
      <c r="S75" s="203" t="str">
        <f>VLOOKUP(B75,CleanedUp2014!$B$73:$Z$132,15,FALSE)</f>
        <v>~</v>
      </c>
      <c r="T75" s="202" t="str">
        <f>VLOOKUP(B75,CleanedUp2014!$B$73:$Z$132,16,FALSE)</f>
        <v>~</v>
      </c>
      <c r="U75" s="203" t="str">
        <f>VLOOKUP(B75,CleanedUp2014!$B$73:$Z$132,17,FALSE)</f>
        <v>~</v>
      </c>
      <c r="V75" s="203" t="str">
        <f>VLOOKUP(B75,CleanedUp2014!$B$73:$Z$132,18,FALSE)</f>
        <v>~</v>
      </c>
      <c r="W75" s="202" t="str">
        <f>VLOOKUP(B75,CleanedUp2014!$B$73:$Z$132,19,FALSE)</f>
        <v>~</v>
      </c>
      <c r="X75" s="203" t="str">
        <f>VLOOKUP(B75,CleanedUp2014!$B$73:$Z$132,20,FALSE)</f>
        <v>~</v>
      </c>
      <c r="Y75" s="203" t="str">
        <f>VLOOKUP(B75,CleanedUp2014!$B$73:$Z$132,21,FALSE)</f>
        <v>~</v>
      </c>
      <c r="Z75" s="164"/>
    </row>
    <row r="76" spans="1:26" s="162" customFormat="1">
      <c r="A76" s="167">
        <v>74</v>
      </c>
      <c r="B76" s="162" t="s">
        <v>328</v>
      </c>
      <c r="C76" s="162" t="s">
        <v>329</v>
      </c>
      <c r="D76" s="182" t="s">
        <v>1116</v>
      </c>
      <c r="E76" s="174" t="s">
        <v>1116</v>
      </c>
      <c r="F76" s="183" t="s">
        <v>1116</v>
      </c>
      <c r="G76" s="182" t="s">
        <v>1116</v>
      </c>
      <c r="H76" s="174" t="s">
        <v>1116</v>
      </c>
      <c r="I76" s="174" t="s">
        <v>1116</v>
      </c>
      <c r="J76" s="174" t="s">
        <v>1116</v>
      </c>
      <c r="K76" s="174" t="s">
        <v>1116</v>
      </c>
      <c r="L76" s="23" t="s">
        <v>1116</v>
      </c>
      <c r="M76" s="39" t="s">
        <v>1116</v>
      </c>
      <c r="N76" s="39">
        <v>0.94000000000000006</v>
      </c>
      <c r="O76" s="39" t="s">
        <v>1116</v>
      </c>
      <c r="P76" s="212" t="s">
        <v>1116</v>
      </c>
      <c r="Q76" s="202" t="str">
        <f>VLOOKUP(B76,CleanedUp2014!$B$73:$Z$132,5,FALSE)</f>
        <v>~</v>
      </c>
      <c r="R76" s="203" t="str">
        <f>VLOOKUP(B76,CleanedUp2014!$B$73:$Z$132,10,FALSE)</f>
        <v>~</v>
      </c>
      <c r="S76" s="203" t="str">
        <f>VLOOKUP(B76,CleanedUp2014!$B$73:$Z$132,15,FALSE)</f>
        <v>~</v>
      </c>
      <c r="T76" s="202" t="str">
        <f>VLOOKUP(B76,CleanedUp2014!$B$73:$Z$132,16,FALSE)</f>
        <v>~</v>
      </c>
      <c r="U76" s="203" t="str">
        <f>VLOOKUP(B76,CleanedUp2014!$B$73:$Z$132,17,FALSE)</f>
        <v>~</v>
      </c>
      <c r="V76" s="203" t="str">
        <f>VLOOKUP(B76,CleanedUp2014!$B$73:$Z$132,18,FALSE)</f>
        <v>~</v>
      </c>
      <c r="W76" s="202" t="str">
        <f>VLOOKUP(B76,CleanedUp2014!$B$73:$Z$132,19,FALSE)</f>
        <v>~</v>
      </c>
      <c r="X76" s="203" t="str">
        <f>VLOOKUP(B76,CleanedUp2014!$B$73:$Z$132,20,FALSE)</f>
        <v>~</v>
      </c>
      <c r="Y76" s="203" t="str">
        <f>VLOOKUP(B76,CleanedUp2014!$B$73:$Z$132,21,FALSE)</f>
        <v>~</v>
      </c>
      <c r="Z76" s="164"/>
    </row>
    <row r="77" spans="1:26" s="162" customFormat="1">
      <c r="A77" s="167">
        <v>75</v>
      </c>
      <c r="B77" s="162" t="s">
        <v>330</v>
      </c>
      <c r="C77" s="162" t="s">
        <v>331</v>
      </c>
      <c r="D77" s="182" t="s">
        <v>1116</v>
      </c>
      <c r="E77" s="174" t="s">
        <v>1116</v>
      </c>
      <c r="F77" s="183" t="s">
        <v>1116</v>
      </c>
      <c r="G77" s="182" t="s">
        <v>1116</v>
      </c>
      <c r="H77" s="174" t="s">
        <v>1116</v>
      </c>
      <c r="I77" s="174" t="s">
        <v>1116</v>
      </c>
      <c r="J77" s="174" t="s">
        <v>1116</v>
      </c>
      <c r="K77" s="174" t="s">
        <v>1116</v>
      </c>
      <c r="L77" s="23" t="s">
        <v>1116</v>
      </c>
      <c r="M77" s="39" t="s">
        <v>1116</v>
      </c>
      <c r="N77" s="39" t="s">
        <v>1116</v>
      </c>
      <c r="O77" s="39" t="s">
        <v>1116</v>
      </c>
      <c r="P77" s="212" t="s">
        <v>1116</v>
      </c>
      <c r="Q77" s="202" t="str">
        <f>VLOOKUP(B77,CleanedUp2014!$B$73:$Z$132,5,FALSE)</f>
        <v>~</v>
      </c>
      <c r="R77" s="203" t="str">
        <f>VLOOKUP(B77,CleanedUp2014!$B$73:$Z$132,10,FALSE)</f>
        <v>~</v>
      </c>
      <c r="S77" s="203" t="str">
        <f>VLOOKUP(B77,CleanedUp2014!$B$73:$Z$132,15,FALSE)</f>
        <v>~</v>
      </c>
      <c r="T77" s="202" t="str">
        <f>VLOOKUP(B77,CleanedUp2014!$B$73:$Z$132,16,FALSE)</f>
        <v>~</v>
      </c>
      <c r="U77" s="203" t="str">
        <f>VLOOKUP(B77,CleanedUp2014!$B$73:$Z$132,17,FALSE)</f>
        <v>~</v>
      </c>
      <c r="V77" s="203" t="str">
        <f>VLOOKUP(B77,CleanedUp2014!$B$73:$Z$132,18,FALSE)</f>
        <v>~</v>
      </c>
      <c r="W77" s="202" t="str">
        <f>VLOOKUP(B77,CleanedUp2014!$B$73:$Z$132,19,FALSE)</f>
        <v>~</v>
      </c>
      <c r="X77" s="203" t="str">
        <f>VLOOKUP(B77,CleanedUp2014!$B$73:$Z$132,20,FALSE)</f>
        <v>~</v>
      </c>
      <c r="Y77" s="203" t="str">
        <f>VLOOKUP(B77,CleanedUp2014!$B$73:$Z$132,21,FALSE)</f>
        <v>~</v>
      </c>
      <c r="Z77" s="164"/>
    </row>
    <row r="78" spans="1:26" s="161" customFormat="1">
      <c r="A78" s="167">
        <v>76</v>
      </c>
      <c r="B78" s="162" t="s">
        <v>332</v>
      </c>
      <c r="C78" s="162" t="s">
        <v>333</v>
      </c>
      <c r="D78" s="182" t="s">
        <v>1116</v>
      </c>
      <c r="E78" s="174" t="s">
        <v>1116</v>
      </c>
      <c r="F78" s="183" t="s">
        <v>1116</v>
      </c>
      <c r="G78" s="182" t="s">
        <v>1116</v>
      </c>
      <c r="H78" s="174" t="s">
        <v>1116</v>
      </c>
      <c r="I78" s="174" t="s">
        <v>1116</v>
      </c>
      <c r="J78" s="174" t="s">
        <v>1116</v>
      </c>
      <c r="K78" s="174" t="s">
        <v>1116</v>
      </c>
      <c r="L78" s="23" t="s">
        <v>1116</v>
      </c>
      <c r="M78" s="39" t="s">
        <v>1116</v>
      </c>
      <c r="N78" s="39" t="s">
        <v>1116</v>
      </c>
      <c r="O78" s="39" t="s">
        <v>1116</v>
      </c>
      <c r="P78" s="212" t="s">
        <v>1116</v>
      </c>
      <c r="Q78" s="202" t="str">
        <f>VLOOKUP(B78,CleanedUp2014!$B$73:$Z$132,5,FALSE)</f>
        <v>~</v>
      </c>
      <c r="R78" s="203" t="str">
        <f>VLOOKUP(B78,CleanedUp2014!$B$73:$Z$132,10,FALSE)</f>
        <v>~</v>
      </c>
      <c r="S78" s="203" t="str">
        <f>VLOOKUP(B78,CleanedUp2014!$B$73:$Z$132,15,FALSE)</f>
        <v>~</v>
      </c>
      <c r="T78" s="202" t="str">
        <f>VLOOKUP(B78,CleanedUp2014!$B$73:$Z$132,16,FALSE)</f>
        <v>~</v>
      </c>
      <c r="U78" s="203" t="str">
        <f>VLOOKUP(B78,CleanedUp2014!$B$73:$Z$132,17,FALSE)</f>
        <v>~</v>
      </c>
      <c r="V78" s="203" t="str">
        <f>VLOOKUP(B78,CleanedUp2014!$B$73:$Z$132,18,FALSE)</f>
        <v>~</v>
      </c>
      <c r="W78" s="202" t="str">
        <f>VLOOKUP(B78,CleanedUp2014!$B$73:$Z$132,19,FALSE)</f>
        <v>~</v>
      </c>
      <c r="X78" s="203" t="str">
        <f>VLOOKUP(B78,CleanedUp2014!$B$73:$Z$132,20,FALSE)</f>
        <v>~</v>
      </c>
      <c r="Y78" s="203" t="str">
        <f>VLOOKUP(B78,CleanedUp2014!$B$73:$Z$132,21,FALSE)</f>
        <v>~</v>
      </c>
      <c r="Z78" s="172"/>
    </row>
    <row r="79" spans="1:26" s="162" customFormat="1">
      <c r="A79" s="167">
        <v>77</v>
      </c>
      <c r="B79" s="162" t="s">
        <v>1068</v>
      </c>
      <c r="C79" s="162" t="s">
        <v>1069</v>
      </c>
      <c r="D79" s="182" t="s">
        <v>1116</v>
      </c>
      <c r="E79" s="174" t="s">
        <v>1116</v>
      </c>
      <c r="F79" s="183" t="s">
        <v>1116</v>
      </c>
      <c r="G79" s="182" t="s">
        <v>1116</v>
      </c>
      <c r="H79" s="174" t="s">
        <v>1116</v>
      </c>
      <c r="I79" s="174" t="s">
        <v>1116</v>
      </c>
      <c r="J79" s="174" t="s">
        <v>1116</v>
      </c>
      <c r="K79" s="174" t="s">
        <v>1116</v>
      </c>
      <c r="L79" s="23" t="s">
        <v>1116</v>
      </c>
      <c r="M79" s="39" t="s">
        <v>1116</v>
      </c>
      <c r="N79" s="39" t="s">
        <v>1116</v>
      </c>
      <c r="O79" s="39" t="s">
        <v>1116</v>
      </c>
      <c r="P79" s="212" t="s">
        <v>1116</v>
      </c>
      <c r="Q79" s="113" t="s">
        <v>30</v>
      </c>
      <c r="R79" s="203" t="s">
        <v>30</v>
      </c>
      <c r="S79" s="203" t="s">
        <v>30</v>
      </c>
      <c r="T79" s="202" t="s">
        <v>30</v>
      </c>
      <c r="U79" s="203" t="s">
        <v>30</v>
      </c>
      <c r="V79" s="203" t="s">
        <v>30</v>
      </c>
      <c r="W79" s="202" t="s">
        <v>30</v>
      </c>
      <c r="X79" s="203" t="s">
        <v>30</v>
      </c>
      <c r="Y79" s="203" t="s">
        <v>30</v>
      </c>
      <c r="Z79" s="164"/>
    </row>
    <row r="80" spans="1:26" s="161" customFormat="1">
      <c r="A80" s="161">
        <v>78</v>
      </c>
      <c r="B80" s="161" t="s">
        <v>263</v>
      </c>
      <c r="C80" s="161" t="s">
        <v>341</v>
      </c>
      <c r="D80" s="178">
        <v>303</v>
      </c>
      <c r="E80" s="179">
        <v>0.56000000000000005</v>
      </c>
      <c r="F80" s="170" t="s">
        <v>10</v>
      </c>
      <c r="G80" s="178">
        <v>425</v>
      </c>
      <c r="H80" s="179">
        <v>0.19</v>
      </c>
      <c r="I80" s="179">
        <v>0.22</v>
      </c>
      <c r="J80" s="179">
        <v>0.93</v>
      </c>
      <c r="K80" s="170" t="s">
        <v>11</v>
      </c>
      <c r="L80" s="209" t="s">
        <v>1117</v>
      </c>
      <c r="M80" s="210" t="s">
        <v>1116</v>
      </c>
      <c r="N80" s="210" t="s">
        <v>1116</v>
      </c>
      <c r="O80" s="210" t="s">
        <v>1116</v>
      </c>
      <c r="P80" s="211" t="s">
        <v>1117</v>
      </c>
      <c r="Q80" s="171" t="str">
        <f>VLOOKUP(B80,CleanedUp2014!$B$73:$Z$132,5,FALSE)</f>
        <v>No</v>
      </c>
      <c r="R80" s="170" t="str">
        <f>VLOOKUP(B80,CleanedUp2014!$B$73:$Z$132,10,FALSE)</f>
        <v>No</v>
      </c>
      <c r="S80" s="170" t="str">
        <f>VLOOKUP(B80,CleanedUp2014!$B$73:$Z$132,15,FALSE)</f>
        <v>~</v>
      </c>
      <c r="T80" s="171" t="str">
        <f>VLOOKUP(B80,CleanedUp2014!$B$73:$Z$132,16,FALSE)</f>
        <v>~</v>
      </c>
      <c r="U80" s="170" t="str">
        <f>VLOOKUP(B80,CleanedUp2014!$B$73:$Z$132,17,FALSE)</f>
        <v>~</v>
      </c>
      <c r="V80" s="170" t="str">
        <f>VLOOKUP(B80,CleanedUp2014!$B$73:$Z$132,18,FALSE)</f>
        <v>~</v>
      </c>
      <c r="W80" s="171" t="str">
        <f>VLOOKUP(B80,CleanedUp2014!$B$73:$Z$132,19,FALSE)</f>
        <v>~</v>
      </c>
      <c r="X80" s="170" t="str">
        <f>VLOOKUP(B80,CleanedUp2014!$B$73:$Z$132,20,FALSE)</f>
        <v>~</v>
      </c>
      <c r="Y80" s="170" t="str">
        <f>VLOOKUP(B80,CleanedUp2014!$B$73:$Z$132,21,FALSE)</f>
        <v>~</v>
      </c>
      <c r="Z80" s="172"/>
    </row>
    <row r="81" spans="1:26" s="162" customFormat="1">
      <c r="A81" s="167">
        <v>79</v>
      </c>
      <c r="B81" s="162" t="s">
        <v>1070</v>
      </c>
      <c r="C81" s="162" t="s">
        <v>1071</v>
      </c>
      <c r="D81" s="182" t="s">
        <v>1116</v>
      </c>
      <c r="E81" s="174" t="s">
        <v>1116</v>
      </c>
      <c r="F81" s="183" t="s">
        <v>1116</v>
      </c>
      <c r="G81" s="182" t="s">
        <v>1116</v>
      </c>
      <c r="H81" s="174" t="s">
        <v>1116</v>
      </c>
      <c r="I81" s="174" t="s">
        <v>1116</v>
      </c>
      <c r="J81" s="174" t="s">
        <v>1116</v>
      </c>
      <c r="K81" s="174" t="s">
        <v>1116</v>
      </c>
      <c r="L81" s="23" t="s">
        <v>1116</v>
      </c>
      <c r="M81" s="39" t="s">
        <v>1116</v>
      </c>
      <c r="N81" s="39" t="s">
        <v>1116</v>
      </c>
      <c r="O81" s="39" t="s">
        <v>1116</v>
      </c>
      <c r="P81" s="212" t="s">
        <v>1116</v>
      </c>
      <c r="Q81" s="202" t="s">
        <v>30</v>
      </c>
      <c r="R81" s="203" t="s">
        <v>30</v>
      </c>
      <c r="S81" s="203" t="s">
        <v>30</v>
      </c>
      <c r="T81" s="202" t="s">
        <v>30</v>
      </c>
      <c r="U81" s="203" t="s">
        <v>30</v>
      </c>
      <c r="V81" s="203" t="s">
        <v>30</v>
      </c>
      <c r="W81" s="202" t="s">
        <v>30</v>
      </c>
      <c r="X81" s="203" t="s">
        <v>30</v>
      </c>
      <c r="Y81" s="203" t="s">
        <v>30</v>
      </c>
      <c r="Z81" s="164"/>
    </row>
    <row r="82" spans="1:26" s="162" customFormat="1">
      <c r="A82" s="167">
        <v>80</v>
      </c>
      <c r="B82" s="162" t="s">
        <v>1072</v>
      </c>
      <c r="C82" s="162" t="s">
        <v>1073</v>
      </c>
      <c r="D82" s="182" t="s">
        <v>1116</v>
      </c>
      <c r="E82" s="174" t="s">
        <v>1116</v>
      </c>
      <c r="F82" s="183" t="s">
        <v>1116</v>
      </c>
      <c r="G82" s="182" t="s">
        <v>1116</v>
      </c>
      <c r="H82" s="174" t="s">
        <v>1116</v>
      </c>
      <c r="I82" s="174" t="s">
        <v>1116</v>
      </c>
      <c r="J82" s="174" t="s">
        <v>1116</v>
      </c>
      <c r="K82" s="174" t="s">
        <v>1116</v>
      </c>
      <c r="L82" s="23" t="s">
        <v>1116</v>
      </c>
      <c r="M82" s="39" t="s">
        <v>1116</v>
      </c>
      <c r="N82" s="39" t="s">
        <v>1116</v>
      </c>
      <c r="O82" s="39" t="s">
        <v>1116</v>
      </c>
      <c r="P82" s="212" t="s">
        <v>1116</v>
      </c>
      <c r="Q82" s="202" t="s">
        <v>30</v>
      </c>
      <c r="R82" s="203" t="s">
        <v>30</v>
      </c>
      <c r="S82" s="203" t="s">
        <v>30</v>
      </c>
      <c r="T82" s="202" t="s">
        <v>30</v>
      </c>
      <c r="U82" s="203" t="s">
        <v>30</v>
      </c>
      <c r="V82" s="203" t="s">
        <v>30</v>
      </c>
      <c r="W82" s="202" t="s">
        <v>30</v>
      </c>
      <c r="X82" s="203" t="s">
        <v>30</v>
      </c>
      <c r="Y82" s="203" t="s">
        <v>30</v>
      </c>
      <c r="Z82" s="164"/>
    </row>
    <row r="83" spans="1:26" s="162" customFormat="1">
      <c r="A83" s="167">
        <v>81</v>
      </c>
      <c r="B83" s="162" t="s">
        <v>1074</v>
      </c>
      <c r="C83" s="162" t="s">
        <v>1075</v>
      </c>
      <c r="D83" s="182" t="s">
        <v>1116</v>
      </c>
      <c r="E83" s="174" t="s">
        <v>1116</v>
      </c>
      <c r="F83" s="183" t="s">
        <v>1116</v>
      </c>
      <c r="G83" s="182" t="s">
        <v>1116</v>
      </c>
      <c r="H83" s="174" t="s">
        <v>1116</v>
      </c>
      <c r="I83" s="174" t="s">
        <v>1116</v>
      </c>
      <c r="J83" s="174" t="s">
        <v>1116</v>
      </c>
      <c r="K83" s="174" t="s">
        <v>1116</v>
      </c>
      <c r="L83" s="23" t="s">
        <v>1116</v>
      </c>
      <c r="M83" s="39" t="s">
        <v>1116</v>
      </c>
      <c r="N83" s="39" t="s">
        <v>1116</v>
      </c>
      <c r="O83" s="39" t="s">
        <v>1116</v>
      </c>
      <c r="P83" s="212" t="s">
        <v>1116</v>
      </c>
      <c r="Q83" s="202" t="s">
        <v>30</v>
      </c>
      <c r="R83" s="203" t="s">
        <v>30</v>
      </c>
      <c r="S83" s="203" t="s">
        <v>30</v>
      </c>
      <c r="T83" s="202" t="s">
        <v>30</v>
      </c>
      <c r="U83" s="203" t="s">
        <v>30</v>
      </c>
      <c r="V83" s="203" t="s">
        <v>30</v>
      </c>
      <c r="W83" s="202" t="s">
        <v>30</v>
      </c>
      <c r="X83" s="203" t="s">
        <v>30</v>
      </c>
      <c r="Y83" s="203" t="s">
        <v>30</v>
      </c>
      <c r="Z83" s="164"/>
    </row>
    <row r="84" spans="1:26" s="162" customFormat="1">
      <c r="A84" s="167">
        <v>82</v>
      </c>
      <c r="B84" s="162" t="s">
        <v>1076</v>
      </c>
      <c r="C84" s="162" t="s">
        <v>1077</v>
      </c>
      <c r="D84" s="182" t="s">
        <v>1116</v>
      </c>
      <c r="E84" s="174" t="s">
        <v>1116</v>
      </c>
      <c r="F84" s="183" t="s">
        <v>1116</v>
      </c>
      <c r="G84" s="182" t="s">
        <v>1116</v>
      </c>
      <c r="H84" s="174" t="s">
        <v>1116</v>
      </c>
      <c r="I84" s="174" t="s">
        <v>1116</v>
      </c>
      <c r="J84" s="174" t="s">
        <v>1116</v>
      </c>
      <c r="K84" s="174" t="s">
        <v>1116</v>
      </c>
      <c r="L84" s="23" t="s">
        <v>1117</v>
      </c>
      <c r="M84" s="39" t="s">
        <v>1116</v>
      </c>
      <c r="N84" s="39" t="s">
        <v>1116</v>
      </c>
      <c r="O84" s="39" t="s">
        <v>1116</v>
      </c>
      <c r="P84" s="212" t="s">
        <v>1117</v>
      </c>
      <c r="Q84" s="202" t="s">
        <v>30</v>
      </c>
      <c r="R84" s="203" t="s">
        <v>30</v>
      </c>
      <c r="S84" s="203" t="s">
        <v>30</v>
      </c>
      <c r="T84" s="202" t="s">
        <v>30</v>
      </c>
      <c r="U84" s="203" t="s">
        <v>30</v>
      </c>
      <c r="V84" s="203" t="s">
        <v>30</v>
      </c>
      <c r="W84" s="202" t="s">
        <v>30</v>
      </c>
      <c r="X84" s="203" t="s">
        <v>30</v>
      </c>
      <c r="Y84" s="203" t="s">
        <v>30</v>
      </c>
      <c r="Z84" s="164"/>
    </row>
    <row r="85" spans="1:26" s="161" customFormat="1">
      <c r="A85" s="167">
        <v>83</v>
      </c>
      <c r="B85" s="162" t="s">
        <v>268</v>
      </c>
      <c r="C85" s="162" t="s">
        <v>269</v>
      </c>
      <c r="D85" s="182" t="s">
        <v>1116</v>
      </c>
      <c r="E85" s="174" t="s">
        <v>1116</v>
      </c>
      <c r="F85" s="183" t="s">
        <v>1116</v>
      </c>
      <c r="G85" s="182" t="s">
        <v>1116</v>
      </c>
      <c r="H85" s="174" t="s">
        <v>1116</v>
      </c>
      <c r="I85" s="174" t="s">
        <v>1116</v>
      </c>
      <c r="J85" s="174" t="s">
        <v>1116</v>
      </c>
      <c r="K85" s="174" t="s">
        <v>1116</v>
      </c>
      <c r="L85" s="23" t="s">
        <v>1116</v>
      </c>
      <c r="M85" s="39" t="s">
        <v>1116</v>
      </c>
      <c r="N85" s="39" t="s">
        <v>1116</v>
      </c>
      <c r="O85" s="39" t="s">
        <v>1116</v>
      </c>
      <c r="P85" s="212" t="s">
        <v>1116</v>
      </c>
      <c r="Q85" s="202" t="str">
        <f>VLOOKUP(B85,CleanedUp2014!$B$73:$Z$132,5,FALSE)</f>
        <v>~</v>
      </c>
      <c r="R85" s="203" t="str">
        <f>VLOOKUP(B85,CleanedUp2014!$B$73:$Z$132,10,FALSE)</f>
        <v>~</v>
      </c>
      <c r="S85" s="203" t="str">
        <f>VLOOKUP(B85,CleanedUp2014!$B$73:$Z$132,15,FALSE)</f>
        <v>~</v>
      </c>
      <c r="T85" s="202" t="str">
        <f>VLOOKUP(B85,CleanedUp2014!$B$73:$Z$132,16,FALSE)</f>
        <v>~</v>
      </c>
      <c r="U85" s="203" t="str">
        <f>VLOOKUP(B85,CleanedUp2014!$B$73:$Z$132,17,FALSE)</f>
        <v>~</v>
      </c>
      <c r="V85" s="203" t="str">
        <f>VLOOKUP(B85,CleanedUp2014!$B$73:$Z$132,18,FALSE)</f>
        <v>~</v>
      </c>
      <c r="W85" s="202" t="str">
        <f>VLOOKUP(B85,CleanedUp2014!$B$73:$Z$132,19,FALSE)</f>
        <v>~</v>
      </c>
      <c r="X85" s="203" t="str">
        <f>VLOOKUP(B85,CleanedUp2014!$B$73:$Z$132,20,FALSE)</f>
        <v>~</v>
      </c>
      <c r="Y85" s="203" t="str">
        <f>VLOOKUP(B85,CleanedUp2014!$B$73:$Z$132,21,FALSE)</f>
        <v>~</v>
      </c>
      <c r="Z85" s="172"/>
    </row>
    <row r="86" spans="1:26" s="162" customFormat="1">
      <c r="A86" s="167">
        <v>84</v>
      </c>
      <c r="B86" s="162" t="s">
        <v>1078</v>
      </c>
      <c r="C86" s="162" t="s">
        <v>1079</v>
      </c>
      <c r="D86" s="182" t="s">
        <v>1116</v>
      </c>
      <c r="E86" s="174" t="s">
        <v>1116</v>
      </c>
      <c r="F86" s="183" t="s">
        <v>1116</v>
      </c>
      <c r="G86" s="182" t="s">
        <v>1116</v>
      </c>
      <c r="H86" s="174" t="s">
        <v>1116</v>
      </c>
      <c r="I86" s="174" t="s">
        <v>1116</v>
      </c>
      <c r="J86" s="174" t="s">
        <v>1116</v>
      </c>
      <c r="K86" s="174" t="s">
        <v>1116</v>
      </c>
      <c r="L86" s="23" t="s">
        <v>1116</v>
      </c>
      <c r="M86" s="39" t="s">
        <v>1116</v>
      </c>
      <c r="N86" s="39" t="s">
        <v>1116</v>
      </c>
      <c r="O86" s="39" t="s">
        <v>1116</v>
      </c>
      <c r="P86" s="212" t="s">
        <v>1116</v>
      </c>
      <c r="Q86" s="202" t="s">
        <v>30</v>
      </c>
      <c r="R86" s="203" t="s">
        <v>30</v>
      </c>
      <c r="S86" s="203" t="s">
        <v>30</v>
      </c>
      <c r="T86" s="202" t="s">
        <v>30</v>
      </c>
      <c r="U86" s="203" t="s">
        <v>30</v>
      </c>
      <c r="V86" s="203" t="s">
        <v>30</v>
      </c>
      <c r="W86" s="202" t="s">
        <v>30</v>
      </c>
      <c r="X86" s="203" t="s">
        <v>30</v>
      </c>
      <c r="Y86" s="203" t="s">
        <v>30</v>
      </c>
      <c r="Z86" s="164"/>
    </row>
    <row r="87" spans="1:26" s="162" customFormat="1">
      <c r="A87" s="167">
        <v>85</v>
      </c>
      <c r="B87" s="162" t="s">
        <v>270</v>
      </c>
      <c r="C87" s="162" t="s">
        <v>271</v>
      </c>
      <c r="D87" s="182" t="s">
        <v>1116</v>
      </c>
      <c r="E87" s="174" t="s">
        <v>1116</v>
      </c>
      <c r="F87" s="183" t="s">
        <v>1116</v>
      </c>
      <c r="G87" s="182" t="s">
        <v>1116</v>
      </c>
      <c r="H87" s="174" t="s">
        <v>1116</v>
      </c>
      <c r="I87" s="174" t="s">
        <v>1116</v>
      </c>
      <c r="J87" s="174" t="s">
        <v>1116</v>
      </c>
      <c r="K87" s="174" t="s">
        <v>1116</v>
      </c>
      <c r="L87" s="23">
        <v>72</v>
      </c>
      <c r="M87" s="39">
        <v>0.97</v>
      </c>
      <c r="N87" s="39">
        <v>1</v>
      </c>
      <c r="O87" s="39" t="s">
        <v>1116</v>
      </c>
      <c r="P87" s="212" t="s">
        <v>11</v>
      </c>
      <c r="Q87" s="202" t="str">
        <f>VLOOKUP(B87,CleanedUp2014!$B$73:$Z$132,5,FALSE)</f>
        <v>~</v>
      </c>
      <c r="R87" s="203" t="str">
        <f>VLOOKUP(B87,CleanedUp2014!$B$73:$Z$132,10,FALSE)</f>
        <v>~</v>
      </c>
      <c r="S87" s="203" t="str">
        <f>VLOOKUP(B87,CleanedUp2014!$B$73:$Z$132,15,FALSE)</f>
        <v>No</v>
      </c>
      <c r="T87" s="202" t="str">
        <f>VLOOKUP(B87,CleanedUp2014!$B$73:$Z$132,16,FALSE)</f>
        <v>~</v>
      </c>
      <c r="U87" s="203" t="str">
        <f>VLOOKUP(B87,CleanedUp2014!$B$73:$Z$132,17,FALSE)</f>
        <v>~</v>
      </c>
      <c r="V87" s="203" t="str">
        <f>VLOOKUP(B87,CleanedUp2014!$B$73:$Z$132,18,FALSE)</f>
        <v>~</v>
      </c>
      <c r="W87" s="202" t="str">
        <f>VLOOKUP(B87,CleanedUp2014!$B$73:$Z$132,19,FALSE)</f>
        <v>~</v>
      </c>
      <c r="X87" s="203" t="str">
        <f>VLOOKUP(B87,CleanedUp2014!$B$73:$Z$132,20,FALSE)</f>
        <v>~</v>
      </c>
      <c r="Y87" s="203" t="str">
        <f>VLOOKUP(B87,CleanedUp2014!$B$73:$Z$132,21,FALSE)</f>
        <v>~</v>
      </c>
      <c r="Z87" s="164"/>
    </row>
    <row r="88" spans="1:26" s="162" customFormat="1">
      <c r="A88" s="167">
        <v>86</v>
      </c>
      <c r="B88" s="162" t="s">
        <v>1080</v>
      </c>
      <c r="C88" s="162" t="s">
        <v>1081</v>
      </c>
      <c r="D88" s="182" t="s">
        <v>1116</v>
      </c>
      <c r="E88" s="174" t="s">
        <v>1116</v>
      </c>
      <c r="F88" s="183" t="s">
        <v>1116</v>
      </c>
      <c r="G88" s="182" t="s">
        <v>1116</v>
      </c>
      <c r="H88" s="174" t="s">
        <v>1116</v>
      </c>
      <c r="I88" s="174" t="s">
        <v>1116</v>
      </c>
      <c r="J88" s="174" t="s">
        <v>1116</v>
      </c>
      <c r="K88" s="174" t="s">
        <v>1116</v>
      </c>
      <c r="L88" s="23" t="s">
        <v>1116</v>
      </c>
      <c r="M88" s="39" t="s">
        <v>1116</v>
      </c>
      <c r="N88" s="39" t="s">
        <v>1116</v>
      </c>
      <c r="O88" s="39" t="s">
        <v>1116</v>
      </c>
      <c r="P88" s="212" t="s">
        <v>1116</v>
      </c>
      <c r="Q88" s="202" t="s">
        <v>30</v>
      </c>
      <c r="R88" s="203" t="s">
        <v>30</v>
      </c>
      <c r="S88" s="203" t="s">
        <v>30</v>
      </c>
      <c r="T88" s="202" t="s">
        <v>30</v>
      </c>
      <c r="U88" s="203" t="s">
        <v>30</v>
      </c>
      <c r="V88" s="203" t="s">
        <v>30</v>
      </c>
      <c r="W88" s="202" t="s">
        <v>30</v>
      </c>
      <c r="X88" s="203" t="s">
        <v>30</v>
      </c>
      <c r="Y88" s="203" t="s">
        <v>30</v>
      </c>
      <c r="Z88" s="164"/>
    </row>
    <row r="89" spans="1:26" s="162" customFormat="1">
      <c r="A89" s="167">
        <v>87</v>
      </c>
      <c r="B89" s="162" t="s">
        <v>264</v>
      </c>
      <c r="C89" s="162" t="s">
        <v>265</v>
      </c>
      <c r="D89" s="182" t="s">
        <v>1116</v>
      </c>
      <c r="E89" s="174" t="s">
        <v>1116</v>
      </c>
      <c r="F89" s="183" t="s">
        <v>1116</v>
      </c>
      <c r="G89" s="182" t="s">
        <v>1116</v>
      </c>
      <c r="H89" s="174" t="s">
        <v>1116</v>
      </c>
      <c r="I89" s="174" t="s">
        <v>1116</v>
      </c>
      <c r="J89" s="174" t="s">
        <v>1116</v>
      </c>
      <c r="K89" s="174" t="s">
        <v>1116</v>
      </c>
      <c r="L89" s="23">
        <v>69</v>
      </c>
      <c r="M89" s="39">
        <v>0.91</v>
      </c>
      <c r="N89" s="39">
        <v>1</v>
      </c>
      <c r="O89" s="39">
        <v>1</v>
      </c>
      <c r="P89" s="212" t="s">
        <v>11</v>
      </c>
      <c r="Q89" s="202" t="str">
        <f>VLOOKUP(B89,CleanedUp2014!$B$73:$Z$132,5,FALSE)</f>
        <v>~</v>
      </c>
      <c r="R89" s="203" t="str">
        <f>VLOOKUP(B89,CleanedUp2014!$B$73:$Z$132,10,FALSE)</f>
        <v>~</v>
      </c>
      <c r="S89" s="203" t="str">
        <f>VLOOKUP(B89,CleanedUp2014!$B$73:$Z$132,15,FALSE)</f>
        <v>No</v>
      </c>
      <c r="T89" s="202" t="str">
        <f>VLOOKUP(B89,CleanedUp2014!$B$73:$Z$132,16,FALSE)</f>
        <v>~</v>
      </c>
      <c r="U89" s="203" t="str">
        <f>VLOOKUP(B89,CleanedUp2014!$B$73:$Z$132,17,FALSE)</f>
        <v>~</v>
      </c>
      <c r="V89" s="203" t="str">
        <f>VLOOKUP(B89,CleanedUp2014!$B$73:$Z$132,18,FALSE)</f>
        <v>~</v>
      </c>
      <c r="W89" s="202" t="str">
        <f>VLOOKUP(B89,CleanedUp2014!$B$73:$Z$132,19,FALSE)</f>
        <v>~</v>
      </c>
      <c r="X89" s="203" t="str">
        <f>VLOOKUP(B89,CleanedUp2014!$B$73:$Z$132,20,FALSE)</f>
        <v>~</v>
      </c>
      <c r="Y89" s="203" t="str">
        <f>VLOOKUP(B89,CleanedUp2014!$B$73:$Z$132,21,FALSE)</f>
        <v>~</v>
      </c>
      <c r="Z89" s="164"/>
    </row>
    <row r="90" spans="1:26" s="162" customFormat="1">
      <c r="A90" s="167">
        <v>88</v>
      </c>
      <c r="B90" s="162" t="s">
        <v>266</v>
      </c>
      <c r="C90" s="162" t="s">
        <v>267</v>
      </c>
      <c r="D90" s="182" t="s">
        <v>1116</v>
      </c>
      <c r="E90" s="174" t="s">
        <v>1116</v>
      </c>
      <c r="F90" s="183" t="s">
        <v>1116</v>
      </c>
      <c r="G90" s="182" t="s">
        <v>1116</v>
      </c>
      <c r="H90" s="174" t="s">
        <v>1116</v>
      </c>
      <c r="I90" s="174" t="s">
        <v>1116</v>
      </c>
      <c r="J90" s="174" t="s">
        <v>1116</v>
      </c>
      <c r="K90" s="174" t="s">
        <v>1116</v>
      </c>
      <c r="L90" s="23" t="s">
        <v>1116</v>
      </c>
      <c r="M90" s="39" t="s">
        <v>1116</v>
      </c>
      <c r="N90" s="39" t="s">
        <v>1116</v>
      </c>
      <c r="O90" s="39" t="s">
        <v>1116</v>
      </c>
      <c r="P90" s="212" t="s">
        <v>1116</v>
      </c>
      <c r="Q90" s="202" t="str">
        <f>VLOOKUP(B90,CleanedUp2014!$B$73:$Z$132,5,FALSE)</f>
        <v>~</v>
      </c>
      <c r="R90" s="203" t="str">
        <f>VLOOKUP(B90,CleanedUp2014!$B$73:$Z$132,10,FALSE)</f>
        <v>~</v>
      </c>
      <c r="S90" s="203" t="str">
        <f>VLOOKUP(B90,CleanedUp2014!$B$73:$Z$132,15,FALSE)</f>
        <v>~</v>
      </c>
      <c r="T90" s="202" t="str">
        <f>VLOOKUP(B90,CleanedUp2014!$B$73:$Z$132,16,FALSE)</f>
        <v>~</v>
      </c>
      <c r="U90" s="203" t="str">
        <f>VLOOKUP(B90,CleanedUp2014!$B$73:$Z$132,17,FALSE)</f>
        <v>~</v>
      </c>
      <c r="V90" s="203" t="str">
        <f>VLOOKUP(B90,CleanedUp2014!$B$73:$Z$132,18,FALSE)</f>
        <v>~</v>
      </c>
      <c r="W90" s="202" t="str">
        <f>VLOOKUP(B90,CleanedUp2014!$B$73:$Z$132,19,FALSE)</f>
        <v>~</v>
      </c>
      <c r="X90" s="203" t="str">
        <f>VLOOKUP(B90,CleanedUp2014!$B$73:$Z$132,20,FALSE)</f>
        <v>~</v>
      </c>
      <c r="Y90" s="203" t="str">
        <f>VLOOKUP(B90,CleanedUp2014!$B$73:$Z$132,21,FALSE)</f>
        <v>~</v>
      </c>
      <c r="Z90" s="164"/>
    </row>
    <row r="91" spans="1:26" s="162" customFormat="1">
      <c r="A91" s="167">
        <v>89</v>
      </c>
      <c r="B91" s="162" t="s">
        <v>272</v>
      </c>
      <c r="C91" s="162" t="s">
        <v>273</v>
      </c>
      <c r="D91" s="182" t="s">
        <v>1116</v>
      </c>
      <c r="E91" s="174" t="s">
        <v>1116</v>
      </c>
      <c r="F91" s="183" t="s">
        <v>1116</v>
      </c>
      <c r="G91" s="182" t="s">
        <v>1116</v>
      </c>
      <c r="H91" s="174" t="s">
        <v>1116</v>
      </c>
      <c r="I91" s="174" t="s">
        <v>1116</v>
      </c>
      <c r="J91" s="174" t="s">
        <v>1116</v>
      </c>
      <c r="K91" s="174" t="s">
        <v>1116</v>
      </c>
      <c r="L91" s="23" t="s">
        <v>1116</v>
      </c>
      <c r="M91" s="39" t="s">
        <v>1116</v>
      </c>
      <c r="N91" s="39" t="s">
        <v>1116</v>
      </c>
      <c r="O91" s="39" t="s">
        <v>1116</v>
      </c>
      <c r="P91" s="212" t="s">
        <v>1116</v>
      </c>
      <c r="Q91" s="202" t="str">
        <f>VLOOKUP(B91,CleanedUp2014!$B$73:$Z$132,5,FALSE)</f>
        <v>~</v>
      </c>
      <c r="R91" s="203" t="str">
        <f>VLOOKUP(B91,CleanedUp2014!$B$73:$Z$132,10,FALSE)</f>
        <v>~</v>
      </c>
      <c r="S91" s="203" t="str">
        <f>VLOOKUP(B91,CleanedUp2014!$B$73:$Z$132,15,FALSE)</f>
        <v>~</v>
      </c>
      <c r="T91" s="202" t="str">
        <f>VLOOKUP(B91,CleanedUp2014!$B$73:$Z$132,16,FALSE)</f>
        <v>~</v>
      </c>
      <c r="U91" s="203" t="str">
        <f>VLOOKUP(B91,CleanedUp2014!$B$73:$Z$132,17,FALSE)</f>
        <v>~</v>
      </c>
      <c r="V91" s="203" t="str">
        <f>VLOOKUP(B91,CleanedUp2014!$B$73:$Z$132,18,FALSE)</f>
        <v>~</v>
      </c>
      <c r="W91" s="202" t="str">
        <f>VLOOKUP(B91,CleanedUp2014!$B$73:$Z$132,19,FALSE)</f>
        <v>~</v>
      </c>
      <c r="X91" s="203" t="str">
        <f>VLOOKUP(B91,CleanedUp2014!$B$73:$Z$132,20,FALSE)</f>
        <v>~</v>
      </c>
      <c r="Y91" s="203" t="str">
        <f>VLOOKUP(B91,CleanedUp2014!$B$73:$Z$132,21,FALSE)</f>
        <v>~</v>
      </c>
      <c r="Z91" s="164"/>
    </row>
    <row r="92" spans="1:26" s="162" customFormat="1">
      <c r="A92" s="167">
        <v>90</v>
      </c>
      <c r="B92" s="162" t="s">
        <v>280</v>
      </c>
      <c r="C92" s="162" t="s">
        <v>281</v>
      </c>
      <c r="D92" s="182" t="s">
        <v>1116</v>
      </c>
      <c r="E92" s="174" t="s">
        <v>1116</v>
      </c>
      <c r="F92" s="183" t="s">
        <v>1116</v>
      </c>
      <c r="G92" s="182" t="s">
        <v>1116</v>
      </c>
      <c r="H92" s="174" t="s">
        <v>1116</v>
      </c>
      <c r="I92" s="174" t="s">
        <v>1116</v>
      </c>
      <c r="J92" s="174" t="s">
        <v>1116</v>
      </c>
      <c r="K92" s="174" t="s">
        <v>1116</v>
      </c>
      <c r="L92" s="23" t="s">
        <v>1116</v>
      </c>
      <c r="M92" s="39" t="s">
        <v>1116</v>
      </c>
      <c r="N92" s="39" t="s">
        <v>1116</v>
      </c>
      <c r="O92" s="39" t="s">
        <v>1116</v>
      </c>
      <c r="P92" s="212" t="s">
        <v>1116</v>
      </c>
      <c r="Q92" s="202" t="str">
        <f>VLOOKUP(B92,CleanedUp2014!$B$73:$Z$132,5,FALSE)</f>
        <v>~</v>
      </c>
      <c r="R92" s="203" t="str">
        <f>VLOOKUP(B92,CleanedUp2014!$B$73:$Z$132,10,FALSE)</f>
        <v>~</v>
      </c>
      <c r="S92" s="203" t="str">
        <f>VLOOKUP(B92,CleanedUp2014!$B$73:$Z$132,15,FALSE)</f>
        <v>~</v>
      </c>
      <c r="T92" s="202" t="str">
        <f>VLOOKUP(B92,CleanedUp2014!$B$73:$Z$132,16,FALSE)</f>
        <v>~</v>
      </c>
      <c r="U92" s="203" t="str">
        <f>VLOOKUP(B92,CleanedUp2014!$B$73:$Z$132,17,FALSE)</f>
        <v>~</v>
      </c>
      <c r="V92" s="203" t="str">
        <f>VLOOKUP(B92,CleanedUp2014!$B$73:$Z$132,18,FALSE)</f>
        <v>~</v>
      </c>
      <c r="W92" s="202" t="str">
        <f>VLOOKUP(B92,CleanedUp2014!$B$73:$Z$132,19,FALSE)</f>
        <v>~</v>
      </c>
      <c r="X92" s="203" t="str">
        <f>VLOOKUP(B92,CleanedUp2014!$B$73:$Z$132,20,FALSE)</f>
        <v>~</v>
      </c>
      <c r="Y92" s="203" t="str">
        <f>VLOOKUP(B92,CleanedUp2014!$B$73:$Z$132,21,FALSE)</f>
        <v>~</v>
      </c>
      <c r="Z92" s="164"/>
    </row>
    <row r="93" spans="1:26" s="162" customFormat="1">
      <c r="A93" s="167">
        <v>91</v>
      </c>
      <c r="B93" s="162" t="s">
        <v>274</v>
      </c>
      <c r="C93" s="162" t="s">
        <v>275</v>
      </c>
      <c r="D93" s="182" t="s">
        <v>1116</v>
      </c>
      <c r="E93" s="174" t="s">
        <v>1116</v>
      </c>
      <c r="F93" s="183" t="s">
        <v>1116</v>
      </c>
      <c r="G93" s="182" t="s">
        <v>1116</v>
      </c>
      <c r="H93" s="174" t="s">
        <v>1116</v>
      </c>
      <c r="I93" s="174" t="s">
        <v>1116</v>
      </c>
      <c r="J93" s="174" t="s">
        <v>1116</v>
      </c>
      <c r="K93" s="174" t="s">
        <v>1116</v>
      </c>
      <c r="L93" s="23" t="s">
        <v>1116</v>
      </c>
      <c r="M93" s="39" t="s">
        <v>1116</v>
      </c>
      <c r="N93" s="39" t="s">
        <v>1116</v>
      </c>
      <c r="O93" s="39" t="s">
        <v>1116</v>
      </c>
      <c r="P93" s="212" t="s">
        <v>1116</v>
      </c>
      <c r="Q93" s="202" t="str">
        <f>VLOOKUP(B93,CleanedUp2014!$B$73:$Z$132,5,FALSE)</f>
        <v>~</v>
      </c>
      <c r="R93" s="203" t="str">
        <f>VLOOKUP(B93,CleanedUp2014!$B$73:$Z$132,10,FALSE)</f>
        <v>~</v>
      </c>
      <c r="S93" s="203" t="str">
        <f>VLOOKUP(B93,CleanedUp2014!$B$73:$Z$132,15,FALSE)</f>
        <v>~</v>
      </c>
      <c r="T93" s="202" t="str">
        <f>VLOOKUP(B93,CleanedUp2014!$B$73:$Z$132,16,FALSE)</f>
        <v>~</v>
      </c>
      <c r="U93" s="203" t="str">
        <f>VLOOKUP(B93,CleanedUp2014!$B$73:$Z$132,17,FALSE)</f>
        <v>~</v>
      </c>
      <c r="V93" s="203" t="str">
        <f>VLOOKUP(B93,CleanedUp2014!$B$73:$Z$132,18,FALSE)</f>
        <v>~</v>
      </c>
      <c r="W93" s="202" t="str">
        <f>VLOOKUP(B93,CleanedUp2014!$B$73:$Z$132,19,FALSE)</f>
        <v>~</v>
      </c>
      <c r="X93" s="203" t="str">
        <f>VLOOKUP(B93,CleanedUp2014!$B$73:$Z$132,20,FALSE)</f>
        <v>~</v>
      </c>
      <c r="Y93" s="203" t="str">
        <f>VLOOKUP(B93,CleanedUp2014!$B$73:$Z$132,21,FALSE)</f>
        <v>~</v>
      </c>
      <c r="Z93" s="164"/>
    </row>
    <row r="94" spans="1:26" s="162" customFormat="1">
      <c r="A94" s="167">
        <v>92</v>
      </c>
      <c r="B94" s="162" t="s">
        <v>278</v>
      </c>
      <c r="C94" s="162" t="s">
        <v>279</v>
      </c>
      <c r="D94" s="182" t="s">
        <v>1116</v>
      </c>
      <c r="E94" s="174" t="s">
        <v>1116</v>
      </c>
      <c r="F94" s="183" t="s">
        <v>1116</v>
      </c>
      <c r="G94" s="182" t="s">
        <v>1116</v>
      </c>
      <c r="H94" s="174" t="s">
        <v>1116</v>
      </c>
      <c r="I94" s="174" t="s">
        <v>1116</v>
      </c>
      <c r="J94" s="174" t="s">
        <v>1116</v>
      </c>
      <c r="K94" s="174" t="s">
        <v>1116</v>
      </c>
      <c r="L94" s="23">
        <v>53</v>
      </c>
      <c r="M94" s="39">
        <v>0.96</v>
      </c>
      <c r="N94" s="39">
        <v>1</v>
      </c>
      <c r="O94" s="39" t="s">
        <v>1116</v>
      </c>
      <c r="P94" s="212" t="s">
        <v>11</v>
      </c>
      <c r="Q94" s="202" t="str">
        <f>VLOOKUP(B94,CleanedUp2014!$B$73:$Z$132,5,FALSE)</f>
        <v>~</v>
      </c>
      <c r="R94" s="203" t="str">
        <f>VLOOKUP(B94,CleanedUp2014!$B$73:$Z$132,10,FALSE)</f>
        <v>~</v>
      </c>
      <c r="S94" s="203" t="str">
        <f>VLOOKUP(B94,CleanedUp2014!$B$73:$Z$132,15,FALSE)</f>
        <v>No</v>
      </c>
      <c r="T94" s="202" t="str">
        <f>VLOOKUP(B94,CleanedUp2014!$B$73:$Z$132,16,FALSE)</f>
        <v>~</v>
      </c>
      <c r="U94" s="203" t="str">
        <f>VLOOKUP(B94,CleanedUp2014!$B$73:$Z$132,17,FALSE)</f>
        <v>~</v>
      </c>
      <c r="V94" s="203" t="str">
        <f>VLOOKUP(B94,CleanedUp2014!$B$73:$Z$132,18,FALSE)</f>
        <v>~</v>
      </c>
      <c r="W94" s="202" t="str">
        <f>VLOOKUP(B94,CleanedUp2014!$B$73:$Z$132,19,FALSE)</f>
        <v>~</v>
      </c>
      <c r="X94" s="203" t="str">
        <f>VLOOKUP(B94,CleanedUp2014!$B$73:$Z$132,20,FALSE)</f>
        <v>~</v>
      </c>
      <c r="Y94" s="203" t="str">
        <f>VLOOKUP(B94,CleanedUp2014!$B$73:$Z$132,21,FALSE)</f>
        <v>~</v>
      </c>
      <c r="Z94" s="164"/>
    </row>
    <row r="95" spans="1:26" s="162" customFormat="1">
      <c r="A95" s="167">
        <v>93</v>
      </c>
      <c r="B95" s="162" t="s">
        <v>1082</v>
      </c>
      <c r="C95" s="162" t="s">
        <v>1083</v>
      </c>
      <c r="D95" s="182" t="s">
        <v>1116</v>
      </c>
      <c r="E95" s="174" t="s">
        <v>1116</v>
      </c>
      <c r="F95" s="183" t="s">
        <v>1116</v>
      </c>
      <c r="G95" s="182" t="s">
        <v>1116</v>
      </c>
      <c r="H95" s="174" t="s">
        <v>1116</v>
      </c>
      <c r="I95" s="174" t="s">
        <v>1116</v>
      </c>
      <c r="J95" s="174" t="s">
        <v>1116</v>
      </c>
      <c r="K95" s="174" t="s">
        <v>1116</v>
      </c>
      <c r="L95" s="23" t="s">
        <v>1116</v>
      </c>
      <c r="M95" s="39" t="s">
        <v>1116</v>
      </c>
      <c r="N95" s="39" t="s">
        <v>1116</v>
      </c>
      <c r="O95" s="39" t="s">
        <v>1116</v>
      </c>
      <c r="P95" s="212" t="s">
        <v>1116</v>
      </c>
      <c r="Q95" s="202" t="s">
        <v>30</v>
      </c>
      <c r="R95" s="203" t="s">
        <v>30</v>
      </c>
      <c r="S95" s="203" t="s">
        <v>30</v>
      </c>
      <c r="T95" s="202" t="s">
        <v>30</v>
      </c>
      <c r="U95" s="203" t="s">
        <v>30</v>
      </c>
      <c r="V95" s="203" t="s">
        <v>30</v>
      </c>
      <c r="W95" s="202" t="s">
        <v>30</v>
      </c>
      <c r="X95" s="203" t="s">
        <v>30</v>
      </c>
      <c r="Y95" s="203" t="s">
        <v>30</v>
      </c>
      <c r="Z95" s="164"/>
    </row>
    <row r="96" spans="1:26" s="161" customFormat="1">
      <c r="A96" s="167">
        <v>94</v>
      </c>
      <c r="B96" s="162" t="s">
        <v>1084</v>
      </c>
      <c r="C96" s="162" t="s">
        <v>1085</v>
      </c>
      <c r="D96" s="182" t="s">
        <v>1116</v>
      </c>
      <c r="E96" s="174" t="s">
        <v>1116</v>
      </c>
      <c r="F96" s="183" t="s">
        <v>1116</v>
      </c>
      <c r="G96" s="182" t="s">
        <v>1116</v>
      </c>
      <c r="H96" s="174" t="s">
        <v>1116</v>
      </c>
      <c r="I96" s="174" t="s">
        <v>1116</v>
      </c>
      <c r="J96" s="174" t="s">
        <v>1116</v>
      </c>
      <c r="K96" s="174" t="s">
        <v>1116</v>
      </c>
      <c r="L96" s="23" t="s">
        <v>1117</v>
      </c>
      <c r="M96" s="39" t="s">
        <v>1116</v>
      </c>
      <c r="N96" s="39" t="s">
        <v>1116</v>
      </c>
      <c r="O96" s="39" t="s">
        <v>1116</v>
      </c>
      <c r="P96" s="212" t="s">
        <v>1117</v>
      </c>
      <c r="Q96" s="202" t="s">
        <v>30</v>
      </c>
      <c r="R96" s="203" t="s">
        <v>30</v>
      </c>
      <c r="S96" s="203" t="s">
        <v>30</v>
      </c>
      <c r="T96" s="202" t="s">
        <v>30</v>
      </c>
      <c r="U96" s="203" t="s">
        <v>30</v>
      </c>
      <c r="V96" s="203" t="s">
        <v>30</v>
      </c>
      <c r="W96" s="202" t="s">
        <v>30</v>
      </c>
      <c r="X96" s="203" t="s">
        <v>30</v>
      </c>
      <c r="Y96" s="203" t="s">
        <v>30</v>
      </c>
      <c r="Z96" s="172"/>
    </row>
    <row r="97" spans="1:26" s="162" customFormat="1">
      <c r="A97" s="167">
        <v>95</v>
      </c>
      <c r="B97" s="162" t="s">
        <v>1086</v>
      </c>
      <c r="C97" s="162" t="s">
        <v>1087</v>
      </c>
      <c r="D97" s="182" t="s">
        <v>1116</v>
      </c>
      <c r="E97" s="174" t="s">
        <v>1116</v>
      </c>
      <c r="F97" s="183" t="s">
        <v>1116</v>
      </c>
      <c r="G97" s="182" t="s">
        <v>1116</v>
      </c>
      <c r="H97" s="174" t="s">
        <v>1116</v>
      </c>
      <c r="I97" s="174" t="s">
        <v>1116</v>
      </c>
      <c r="J97" s="174" t="s">
        <v>1116</v>
      </c>
      <c r="K97" s="174" t="s">
        <v>1116</v>
      </c>
      <c r="L97" s="23" t="s">
        <v>1116</v>
      </c>
      <c r="M97" s="39" t="s">
        <v>1116</v>
      </c>
      <c r="N97" s="39" t="s">
        <v>1116</v>
      </c>
      <c r="O97" s="39" t="s">
        <v>1116</v>
      </c>
      <c r="P97" s="212" t="s">
        <v>1116</v>
      </c>
      <c r="Q97" s="202" t="s">
        <v>30</v>
      </c>
      <c r="R97" s="203" t="s">
        <v>30</v>
      </c>
      <c r="S97" s="203" t="s">
        <v>30</v>
      </c>
      <c r="T97" s="202" t="s">
        <v>30</v>
      </c>
      <c r="U97" s="203" t="s">
        <v>30</v>
      </c>
      <c r="V97" s="203" t="s">
        <v>30</v>
      </c>
      <c r="W97" s="202" t="s">
        <v>30</v>
      </c>
      <c r="X97" s="203" t="s">
        <v>30</v>
      </c>
      <c r="Y97" s="203" t="s">
        <v>30</v>
      </c>
      <c r="Z97" s="164"/>
    </row>
    <row r="98" spans="1:26" s="162" customFormat="1">
      <c r="A98" s="167">
        <v>96</v>
      </c>
      <c r="B98" s="162" t="s">
        <v>282</v>
      </c>
      <c r="C98" s="162" t="s">
        <v>283</v>
      </c>
      <c r="D98" s="182" t="s">
        <v>1116</v>
      </c>
      <c r="E98" s="174" t="s">
        <v>1116</v>
      </c>
      <c r="F98" s="183" t="s">
        <v>1116</v>
      </c>
      <c r="G98" s="182" t="s">
        <v>1116</v>
      </c>
      <c r="H98" s="174" t="s">
        <v>1116</v>
      </c>
      <c r="I98" s="174" t="s">
        <v>1116</v>
      </c>
      <c r="J98" s="174" t="s">
        <v>1116</v>
      </c>
      <c r="K98" s="174" t="s">
        <v>1116</v>
      </c>
      <c r="L98" s="23" t="s">
        <v>1116</v>
      </c>
      <c r="M98" s="39" t="s">
        <v>1116</v>
      </c>
      <c r="N98" s="39" t="s">
        <v>1116</v>
      </c>
      <c r="O98" s="39" t="s">
        <v>1116</v>
      </c>
      <c r="P98" s="212" t="s">
        <v>1116</v>
      </c>
      <c r="Q98" s="202" t="str">
        <f>VLOOKUP(B98,CleanedUp2014!$B$73:$Z$132,5,FALSE)</f>
        <v>~</v>
      </c>
      <c r="R98" s="203" t="str">
        <f>VLOOKUP(B98,CleanedUp2014!$B$73:$Z$132,10,FALSE)</f>
        <v>~</v>
      </c>
      <c r="S98" s="203" t="str">
        <f>VLOOKUP(B98,CleanedUp2014!$B$73:$Z$132,15,FALSE)</f>
        <v>~</v>
      </c>
      <c r="T98" s="202" t="str">
        <f>VLOOKUP(B98,CleanedUp2014!$B$73:$Z$132,16,FALSE)</f>
        <v>~</v>
      </c>
      <c r="U98" s="203" t="str">
        <f>VLOOKUP(B98,CleanedUp2014!$B$73:$Z$132,17,FALSE)</f>
        <v>~</v>
      </c>
      <c r="V98" s="203" t="str">
        <f>VLOOKUP(B98,CleanedUp2014!$B$73:$Z$132,18,FALSE)</f>
        <v>~</v>
      </c>
      <c r="W98" s="202" t="str">
        <f>VLOOKUP(B98,CleanedUp2014!$B$73:$Z$132,19,FALSE)</f>
        <v>~</v>
      </c>
      <c r="X98" s="203" t="str">
        <f>VLOOKUP(B98,CleanedUp2014!$B$73:$Z$132,20,FALSE)</f>
        <v>~</v>
      </c>
      <c r="Y98" s="203" t="str">
        <f>VLOOKUP(B98,CleanedUp2014!$B$73:$Z$132,21,FALSE)</f>
        <v>~</v>
      </c>
      <c r="Z98" s="164"/>
    </row>
    <row r="99" spans="1:26" s="162" customFormat="1">
      <c r="A99" s="167">
        <v>97</v>
      </c>
      <c r="B99" s="162" t="s">
        <v>1088</v>
      </c>
      <c r="C99" s="162" t="s">
        <v>1089</v>
      </c>
      <c r="D99" s="182" t="s">
        <v>1116</v>
      </c>
      <c r="E99" s="174" t="s">
        <v>1116</v>
      </c>
      <c r="F99" s="183" t="s">
        <v>1116</v>
      </c>
      <c r="G99" s="182" t="s">
        <v>1116</v>
      </c>
      <c r="H99" s="174" t="s">
        <v>1116</v>
      </c>
      <c r="I99" s="174" t="s">
        <v>1116</v>
      </c>
      <c r="J99" s="174" t="s">
        <v>1116</v>
      </c>
      <c r="K99" s="174" t="s">
        <v>1116</v>
      </c>
      <c r="L99" s="23" t="s">
        <v>1116</v>
      </c>
      <c r="M99" s="39" t="s">
        <v>1116</v>
      </c>
      <c r="N99" s="39" t="s">
        <v>1116</v>
      </c>
      <c r="O99" s="39" t="s">
        <v>1116</v>
      </c>
      <c r="P99" s="212" t="s">
        <v>1116</v>
      </c>
      <c r="Q99" s="202" t="s">
        <v>30</v>
      </c>
      <c r="R99" s="203" t="s">
        <v>30</v>
      </c>
      <c r="S99" s="203" t="s">
        <v>30</v>
      </c>
      <c r="T99" s="202" t="s">
        <v>30</v>
      </c>
      <c r="U99" s="203" t="s">
        <v>30</v>
      </c>
      <c r="V99" s="203" t="s">
        <v>30</v>
      </c>
      <c r="W99" s="202" t="s">
        <v>30</v>
      </c>
      <c r="X99" s="203" t="s">
        <v>30</v>
      </c>
      <c r="Y99" s="203" t="s">
        <v>30</v>
      </c>
      <c r="Z99" s="164"/>
    </row>
    <row r="100" spans="1:26" s="161" customFormat="1">
      <c r="A100" s="161">
        <v>98</v>
      </c>
      <c r="B100" s="161" t="s">
        <v>284</v>
      </c>
      <c r="C100" s="161" t="s">
        <v>1111</v>
      </c>
      <c r="D100" s="178">
        <v>239</v>
      </c>
      <c r="E100" s="179">
        <v>0.6</v>
      </c>
      <c r="F100" s="170" t="s">
        <v>10</v>
      </c>
      <c r="G100" s="178">
        <v>325</v>
      </c>
      <c r="H100" s="179">
        <v>0.18</v>
      </c>
      <c r="I100" s="179">
        <v>0.26</v>
      </c>
      <c r="J100" s="179">
        <v>1</v>
      </c>
      <c r="K100" s="170" t="s">
        <v>10</v>
      </c>
      <c r="L100" s="209" t="s">
        <v>1117</v>
      </c>
      <c r="M100" s="210" t="s">
        <v>1116</v>
      </c>
      <c r="N100" s="210" t="s">
        <v>1116</v>
      </c>
      <c r="O100" s="210" t="s">
        <v>1116</v>
      </c>
      <c r="P100" s="211" t="s">
        <v>1117</v>
      </c>
      <c r="Q100" s="171" t="str">
        <f>VLOOKUP(B100,CleanedUp2014!$B$73:$Z$132,5,FALSE)</f>
        <v>Yes</v>
      </c>
      <c r="R100" s="170" t="str">
        <f>VLOOKUP(B100,CleanedUp2014!$B$73:$Z$132,10,FALSE)</f>
        <v>Yes</v>
      </c>
      <c r="S100" s="170" t="str">
        <f>VLOOKUP(B100,CleanedUp2014!$B$73:$Z$132,15,FALSE)</f>
        <v>~</v>
      </c>
      <c r="T100" s="171" t="str">
        <f>VLOOKUP(B100,CleanedUp2014!$B$73:$Z$132,16,FALSE)</f>
        <v>~</v>
      </c>
      <c r="U100" s="170" t="str">
        <f>VLOOKUP(B100,CleanedUp2014!$B$73:$Z$132,17,FALSE)</f>
        <v>~</v>
      </c>
      <c r="V100" s="170" t="str">
        <f>VLOOKUP(B100,CleanedUp2014!$B$73:$Z$132,18,FALSE)</f>
        <v>~</v>
      </c>
      <c r="W100" s="171" t="str">
        <f>VLOOKUP(B100,CleanedUp2014!$B$73:$Z$132,19,FALSE)</f>
        <v>~</v>
      </c>
      <c r="X100" s="170" t="str">
        <f>VLOOKUP(B100,CleanedUp2014!$B$73:$Z$132,20,FALSE)</f>
        <v>~</v>
      </c>
      <c r="Y100" s="170" t="str">
        <f>VLOOKUP(B100,CleanedUp2014!$B$73:$Z$132,21,FALSE)</f>
        <v>~</v>
      </c>
      <c r="Z100" s="172"/>
    </row>
    <row r="101" spans="1:26" s="162" customFormat="1">
      <c r="A101" s="167">
        <v>99</v>
      </c>
      <c r="B101" s="162" t="s">
        <v>287</v>
      </c>
      <c r="C101" s="162" t="s">
        <v>1090</v>
      </c>
      <c r="D101" s="182" t="s">
        <v>1116</v>
      </c>
      <c r="E101" s="174" t="s">
        <v>1116</v>
      </c>
      <c r="F101" s="183" t="s">
        <v>1116</v>
      </c>
      <c r="G101" s="182" t="s">
        <v>1116</v>
      </c>
      <c r="H101" s="174" t="s">
        <v>1116</v>
      </c>
      <c r="I101" s="174" t="s">
        <v>1116</v>
      </c>
      <c r="J101" s="174" t="s">
        <v>1116</v>
      </c>
      <c r="K101" s="174" t="s">
        <v>1116</v>
      </c>
      <c r="L101" s="23">
        <v>97</v>
      </c>
      <c r="M101" s="39">
        <v>1</v>
      </c>
      <c r="N101" s="39">
        <v>1</v>
      </c>
      <c r="O101" s="39" t="s">
        <v>1116</v>
      </c>
      <c r="P101" s="212" t="s">
        <v>10</v>
      </c>
      <c r="Q101" s="202" t="str">
        <f>VLOOKUP(B101,CleanedUp2014!$B$73:$Z$132,5,FALSE)</f>
        <v>~</v>
      </c>
      <c r="R101" s="203" t="str">
        <f>VLOOKUP(B101,CleanedUp2014!$B$73:$Z$132,10,FALSE)</f>
        <v>~</v>
      </c>
      <c r="S101" s="203" t="str">
        <f>VLOOKUP(B101,CleanedUp2014!$B$73:$Z$132,15,FALSE)</f>
        <v>Yes</v>
      </c>
      <c r="T101" s="202" t="str">
        <f>VLOOKUP(B101,CleanedUp2014!$B$73:$Z$132,16,FALSE)</f>
        <v>~</v>
      </c>
      <c r="U101" s="203" t="str">
        <f>VLOOKUP(B101,CleanedUp2014!$B$73:$Z$132,17,FALSE)</f>
        <v>~</v>
      </c>
      <c r="V101" s="203" t="str">
        <f>VLOOKUP(B101,CleanedUp2014!$B$73:$Z$132,18,FALSE)</f>
        <v>~</v>
      </c>
      <c r="W101" s="202" t="str">
        <f>VLOOKUP(B101,CleanedUp2014!$B$73:$Z$132,19,FALSE)</f>
        <v>~</v>
      </c>
      <c r="X101" s="203" t="str">
        <f>VLOOKUP(B101,CleanedUp2014!$B$73:$Z$132,20,FALSE)</f>
        <v>~</v>
      </c>
      <c r="Y101" s="203" t="str">
        <f>VLOOKUP(B101,CleanedUp2014!$B$73:$Z$132,21,FALSE)</f>
        <v>~</v>
      </c>
      <c r="Z101" s="164"/>
    </row>
    <row r="102" spans="1:26" s="162" customFormat="1">
      <c r="A102" s="167">
        <v>100</v>
      </c>
      <c r="B102" s="162" t="s">
        <v>289</v>
      </c>
      <c r="C102" s="162" t="s">
        <v>1091</v>
      </c>
      <c r="D102" s="182" t="s">
        <v>1116</v>
      </c>
      <c r="E102" s="174" t="s">
        <v>1116</v>
      </c>
      <c r="F102" s="183" t="s">
        <v>1116</v>
      </c>
      <c r="G102" s="182" t="s">
        <v>1116</v>
      </c>
      <c r="H102" s="174" t="s">
        <v>1116</v>
      </c>
      <c r="I102" s="174" t="s">
        <v>1116</v>
      </c>
      <c r="J102" s="174" t="s">
        <v>1116</v>
      </c>
      <c r="K102" s="174" t="s">
        <v>1116</v>
      </c>
      <c r="L102" s="23" t="s">
        <v>1116</v>
      </c>
      <c r="M102" s="39" t="s">
        <v>1116</v>
      </c>
      <c r="N102" s="39" t="s">
        <v>1116</v>
      </c>
      <c r="O102" s="39" t="s">
        <v>1116</v>
      </c>
      <c r="P102" s="212" t="s">
        <v>1116</v>
      </c>
      <c r="Q102" s="202" t="str">
        <f>VLOOKUP(B102,CleanedUp2014!$B$73:$Z$132,5,FALSE)</f>
        <v>~</v>
      </c>
      <c r="R102" s="203" t="str">
        <f>VLOOKUP(B102,CleanedUp2014!$B$73:$Z$132,10,FALSE)</f>
        <v>~</v>
      </c>
      <c r="S102" s="203" t="str">
        <f>VLOOKUP(B102,CleanedUp2014!$B$73:$Z$132,15,FALSE)</f>
        <v>~</v>
      </c>
      <c r="T102" s="202" t="str">
        <f>VLOOKUP(B102,CleanedUp2014!$B$73:$Z$132,16,FALSE)</f>
        <v>~</v>
      </c>
      <c r="U102" s="203" t="str">
        <f>VLOOKUP(B102,CleanedUp2014!$B$73:$Z$132,17,FALSE)</f>
        <v>~</v>
      </c>
      <c r="V102" s="203" t="str">
        <f>VLOOKUP(B102,CleanedUp2014!$B$73:$Z$132,18,FALSE)</f>
        <v>~</v>
      </c>
      <c r="W102" s="202" t="str">
        <f>VLOOKUP(B102,CleanedUp2014!$B$73:$Z$132,19,FALSE)</f>
        <v>~</v>
      </c>
      <c r="X102" s="203" t="str">
        <f>VLOOKUP(B102,CleanedUp2014!$B$73:$Z$132,20,FALSE)</f>
        <v>~</v>
      </c>
      <c r="Y102" s="203" t="str">
        <f>VLOOKUP(B102,CleanedUp2014!$B$73:$Z$132,21,FALSE)</f>
        <v>~</v>
      </c>
      <c r="Z102" s="164"/>
    </row>
    <row r="103" spans="1:26" s="161" customFormat="1">
      <c r="A103" s="167">
        <v>101</v>
      </c>
      <c r="B103" s="162" t="s">
        <v>285</v>
      </c>
      <c r="C103" s="162" t="s">
        <v>1092</v>
      </c>
      <c r="D103" s="182" t="s">
        <v>1116</v>
      </c>
      <c r="E103" s="174" t="s">
        <v>1116</v>
      </c>
      <c r="F103" s="183" t="s">
        <v>1116</v>
      </c>
      <c r="G103" s="182" t="s">
        <v>1116</v>
      </c>
      <c r="H103" s="174" t="s">
        <v>1116</v>
      </c>
      <c r="I103" s="174" t="s">
        <v>1116</v>
      </c>
      <c r="J103" s="174" t="s">
        <v>1116</v>
      </c>
      <c r="K103" s="174" t="s">
        <v>1116</v>
      </c>
      <c r="L103" s="23" t="s">
        <v>1116</v>
      </c>
      <c r="M103" s="39">
        <v>1</v>
      </c>
      <c r="N103" s="39">
        <v>1</v>
      </c>
      <c r="O103" s="39" t="s">
        <v>1116</v>
      </c>
      <c r="P103" s="212" t="s">
        <v>1116</v>
      </c>
      <c r="Q103" s="202" t="str">
        <f>VLOOKUP(B103,CleanedUp2014!$B$73:$Z$132,5,FALSE)</f>
        <v>~</v>
      </c>
      <c r="R103" s="203" t="str">
        <f>VLOOKUP(B103,CleanedUp2014!$B$73:$Z$132,10,FALSE)</f>
        <v>~</v>
      </c>
      <c r="S103" s="203" t="str">
        <f>VLOOKUP(B103,CleanedUp2014!$B$73:$Z$132,15,FALSE)</f>
        <v>~</v>
      </c>
      <c r="T103" s="202" t="str">
        <f>VLOOKUP(B103,CleanedUp2014!$B$73:$Z$132,16,FALSE)</f>
        <v>~</v>
      </c>
      <c r="U103" s="203" t="str">
        <f>VLOOKUP(B103,CleanedUp2014!$B$73:$Z$132,17,FALSE)</f>
        <v>~</v>
      </c>
      <c r="V103" s="203" t="str">
        <f>VLOOKUP(B103,CleanedUp2014!$B$73:$Z$132,18,FALSE)</f>
        <v>~</v>
      </c>
      <c r="W103" s="202" t="str">
        <f>VLOOKUP(B103,CleanedUp2014!$B$73:$Z$132,19,FALSE)</f>
        <v>~</v>
      </c>
      <c r="X103" s="203" t="str">
        <f>VLOOKUP(B103,CleanedUp2014!$B$73:$Z$132,20,FALSE)</f>
        <v>~</v>
      </c>
      <c r="Y103" s="203" t="str">
        <f>VLOOKUP(B103,CleanedUp2014!$B$73:$Z$132,21,FALSE)</f>
        <v>~</v>
      </c>
      <c r="Z103" s="172"/>
    </row>
    <row r="104" spans="1:26" s="161" customFormat="1">
      <c r="A104" s="161">
        <v>102</v>
      </c>
      <c r="B104" s="161" t="s">
        <v>244</v>
      </c>
      <c r="C104" s="161" t="s">
        <v>64</v>
      </c>
      <c r="D104" s="178">
        <v>149</v>
      </c>
      <c r="E104" s="179">
        <v>0.71</v>
      </c>
      <c r="F104" s="170" t="s">
        <v>10</v>
      </c>
      <c r="G104" s="178">
        <v>216</v>
      </c>
      <c r="H104" s="179">
        <v>0.17</v>
      </c>
      <c r="I104" s="179">
        <v>0.31</v>
      </c>
      <c r="J104" s="179">
        <v>0.99</v>
      </c>
      <c r="K104" s="170" t="s">
        <v>10</v>
      </c>
      <c r="L104" s="209" t="s">
        <v>1117</v>
      </c>
      <c r="M104" s="210" t="s">
        <v>1116</v>
      </c>
      <c r="N104" s="210" t="s">
        <v>1116</v>
      </c>
      <c r="O104" s="210" t="s">
        <v>1116</v>
      </c>
      <c r="P104" s="211" t="s">
        <v>1117</v>
      </c>
      <c r="Q104" s="171" t="str">
        <f>VLOOKUP(B104,CleanedUp2014!$B$73:$Z$132,5,FALSE)</f>
        <v>Yes</v>
      </c>
      <c r="R104" s="170" t="str">
        <f>VLOOKUP(B104,CleanedUp2014!$B$73:$Z$132,10,FALSE)</f>
        <v>Yes</v>
      </c>
      <c r="S104" s="170" t="str">
        <f>VLOOKUP(B104,CleanedUp2014!$B$73:$Z$132,15,FALSE)</f>
        <v>~</v>
      </c>
      <c r="T104" s="171" t="str">
        <f>VLOOKUP(B104,CleanedUp2014!$B$73:$Z$132,16,FALSE)</f>
        <v>Yes</v>
      </c>
      <c r="U104" s="170" t="str">
        <f>VLOOKUP(B104,CleanedUp2014!$B$73:$Z$132,17,FALSE)</f>
        <v>Yes</v>
      </c>
      <c r="V104" s="170" t="str">
        <f>VLOOKUP(B104,CleanedUp2014!$B$73:$Z$132,18,FALSE)</f>
        <v>~</v>
      </c>
      <c r="W104" s="171" t="str">
        <f>VLOOKUP(B104,CleanedUp2014!$B$73:$Z$132,19,FALSE)</f>
        <v>~</v>
      </c>
      <c r="X104" s="170" t="str">
        <f>VLOOKUP(B104,CleanedUp2014!$B$73:$Z$132,20,FALSE)</f>
        <v>~</v>
      </c>
      <c r="Y104" s="170" t="str">
        <f>VLOOKUP(B104,CleanedUp2014!$B$73:$Z$132,21,FALSE)</f>
        <v>~</v>
      </c>
      <c r="Z104" s="172"/>
    </row>
    <row r="105" spans="1:26" s="162" customFormat="1">
      <c r="A105" s="167">
        <v>103</v>
      </c>
      <c r="B105" s="162" t="s">
        <v>65</v>
      </c>
      <c r="C105" s="162" t="s">
        <v>245</v>
      </c>
      <c r="D105" s="182" t="s">
        <v>1116</v>
      </c>
      <c r="E105" s="174" t="s">
        <v>1116</v>
      </c>
      <c r="F105" s="183" t="s">
        <v>1116</v>
      </c>
      <c r="G105" s="182" t="s">
        <v>1116</v>
      </c>
      <c r="H105" s="174" t="s">
        <v>1116</v>
      </c>
      <c r="I105" s="174" t="s">
        <v>1116</v>
      </c>
      <c r="J105" s="174" t="s">
        <v>1116</v>
      </c>
      <c r="K105" s="174" t="s">
        <v>1116</v>
      </c>
      <c r="L105" s="23">
        <v>49</v>
      </c>
      <c r="M105" s="39">
        <v>0.93</v>
      </c>
      <c r="N105" s="39">
        <v>1</v>
      </c>
      <c r="O105" s="39">
        <v>1</v>
      </c>
      <c r="P105" s="212" t="s">
        <v>11</v>
      </c>
      <c r="Q105" s="202" t="str">
        <f>VLOOKUP(B105,CleanedUp2014!$B$73:$Z$132,5,FALSE)</f>
        <v>~</v>
      </c>
      <c r="R105" s="203" t="str">
        <f>VLOOKUP(B105,CleanedUp2014!$B$73:$Z$132,10,FALSE)</f>
        <v>~</v>
      </c>
      <c r="S105" s="203" t="str">
        <f>VLOOKUP(B105,CleanedUp2014!$B$73:$Z$132,15,FALSE)</f>
        <v>No</v>
      </c>
      <c r="T105" s="202" t="str">
        <f>VLOOKUP(B105,CleanedUp2014!$B$73:$Z$132,16,FALSE)</f>
        <v>~</v>
      </c>
      <c r="U105" s="203" t="str">
        <f>VLOOKUP(B105,CleanedUp2014!$B$73:$Z$132,17,FALSE)</f>
        <v>~</v>
      </c>
      <c r="V105" s="203" t="str">
        <f>VLOOKUP(B105,CleanedUp2014!$B$73:$Z$132,18,FALSE)</f>
        <v>No</v>
      </c>
      <c r="W105" s="202" t="str">
        <f>VLOOKUP(B105,CleanedUp2014!$B$73:$Z$132,19,FALSE)</f>
        <v>~</v>
      </c>
      <c r="X105" s="203" t="str">
        <f>VLOOKUP(B105,CleanedUp2014!$B$73:$Z$132,20,FALSE)</f>
        <v>~</v>
      </c>
      <c r="Y105" s="203" t="str">
        <f>VLOOKUP(B105,CleanedUp2014!$B$73:$Z$132,21,FALSE)</f>
        <v>~</v>
      </c>
      <c r="Z105" s="164"/>
    </row>
    <row r="106" spans="1:26" s="162" customFormat="1">
      <c r="A106" s="167">
        <v>104</v>
      </c>
      <c r="B106" s="162" t="s">
        <v>68</v>
      </c>
      <c r="C106" s="162" t="s">
        <v>248</v>
      </c>
      <c r="D106" s="182" t="s">
        <v>1116</v>
      </c>
      <c r="E106" s="174" t="s">
        <v>1116</v>
      </c>
      <c r="F106" s="183" t="s">
        <v>1116</v>
      </c>
      <c r="G106" s="182" t="s">
        <v>1116</v>
      </c>
      <c r="H106" s="174" t="s">
        <v>1116</v>
      </c>
      <c r="I106" s="174" t="s">
        <v>1116</v>
      </c>
      <c r="J106" s="174" t="s">
        <v>1116</v>
      </c>
      <c r="K106" s="174" t="s">
        <v>1116</v>
      </c>
      <c r="L106" s="23" t="s">
        <v>1116</v>
      </c>
      <c r="M106" s="39" t="s">
        <v>1116</v>
      </c>
      <c r="N106" s="39" t="s">
        <v>1116</v>
      </c>
      <c r="O106" s="39" t="s">
        <v>1116</v>
      </c>
      <c r="P106" s="212" t="s">
        <v>1116</v>
      </c>
      <c r="Q106" s="202" t="str">
        <f>VLOOKUP(B106,CleanedUp2014!$B$73:$Z$132,5,FALSE)</f>
        <v>~</v>
      </c>
      <c r="R106" s="203" t="str">
        <f>VLOOKUP(B106,CleanedUp2014!$B$73:$Z$132,10,FALSE)</f>
        <v>~</v>
      </c>
      <c r="S106" s="203" t="str">
        <f>VLOOKUP(B106,CleanedUp2014!$B$73:$Z$132,15,FALSE)</f>
        <v>~</v>
      </c>
      <c r="T106" s="202" t="str">
        <f>VLOOKUP(B106,CleanedUp2014!$B$73:$Z$132,16,FALSE)</f>
        <v>~</v>
      </c>
      <c r="U106" s="203" t="str">
        <f>VLOOKUP(B106,CleanedUp2014!$B$73:$Z$132,17,FALSE)</f>
        <v>~</v>
      </c>
      <c r="V106" s="203" t="str">
        <f>VLOOKUP(B106,CleanedUp2014!$B$73:$Z$132,18,FALSE)</f>
        <v>~</v>
      </c>
      <c r="W106" s="202" t="str">
        <f>VLOOKUP(B106,CleanedUp2014!$B$73:$Z$132,19,FALSE)</f>
        <v>~</v>
      </c>
      <c r="X106" s="203" t="str">
        <f>VLOOKUP(B106,CleanedUp2014!$B$73:$Z$132,20,FALSE)</f>
        <v>~</v>
      </c>
      <c r="Y106" s="203" t="str">
        <f>VLOOKUP(B106,CleanedUp2014!$B$73:$Z$132,21,FALSE)</f>
        <v>~</v>
      </c>
      <c r="Z106" s="164"/>
    </row>
    <row r="107" spans="1:26" s="162" customFormat="1">
      <c r="A107" s="167">
        <v>105</v>
      </c>
      <c r="B107" s="162" t="s">
        <v>69</v>
      </c>
      <c r="C107" s="162" t="s">
        <v>249</v>
      </c>
      <c r="D107" s="182" t="s">
        <v>1116</v>
      </c>
      <c r="E107" s="174" t="s">
        <v>1116</v>
      </c>
      <c r="F107" s="183" t="s">
        <v>1116</v>
      </c>
      <c r="G107" s="182" t="s">
        <v>1116</v>
      </c>
      <c r="H107" s="174" t="s">
        <v>1116</v>
      </c>
      <c r="I107" s="174" t="s">
        <v>1116</v>
      </c>
      <c r="J107" s="174" t="s">
        <v>1116</v>
      </c>
      <c r="K107" s="174" t="s">
        <v>1116</v>
      </c>
      <c r="L107" s="23" t="s">
        <v>1116</v>
      </c>
      <c r="M107" s="39" t="s">
        <v>1116</v>
      </c>
      <c r="N107" s="39" t="s">
        <v>1116</v>
      </c>
      <c r="O107" s="39" t="s">
        <v>1116</v>
      </c>
      <c r="P107" s="212" t="s">
        <v>1116</v>
      </c>
      <c r="Q107" s="202" t="str">
        <f>VLOOKUP(B107,CleanedUp2014!$B$73:$Z$132,5,FALSE)</f>
        <v>~</v>
      </c>
      <c r="R107" s="203" t="str">
        <f>VLOOKUP(B107,CleanedUp2014!$B$73:$Z$132,10,FALSE)</f>
        <v>~</v>
      </c>
      <c r="S107" s="203" t="str">
        <f>VLOOKUP(B107,CleanedUp2014!$B$73:$Z$132,15,FALSE)</f>
        <v>~</v>
      </c>
      <c r="T107" s="202" t="str">
        <f>VLOOKUP(B107,CleanedUp2014!$B$73:$Z$132,16,FALSE)</f>
        <v>~</v>
      </c>
      <c r="U107" s="203" t="str">
        <f>VLOOKUP(B107,CleanedUp2014!$B$73:$Z$132,17,FALSE)</f>
        <v>~</v>
      </c>
      <c r="V107" s="203" t="str">
        <f>VLOOKUP(B107,CleanedUp2014!$B$73:$Z$132,18,FALSE)</f>
        <v>~</v>
      </c>
      <c r="W107" s="202" t="str">
        <f>VLOOKUP(B107,CleanedUp2014!$B$73:$Z$132,19,FALSE)</f>
        <v>~</v>
      </c>
      <c r="X107" s="203" t="str">
        <f>VLOOKUP(B107,CleanedUp2014!$B$73:$Z$132,20,FALSE)</f>
        <v>~</v>
      </c>
      <c r="Y107" s="203" t="str">
        <f>VLOOKUP(B107,CleanedUp2014!$B$73:$Z$132,21,FALSE)</f>
        <v>~</v>
      </c>
      <c r="Z107" s="164"/>
    </row>
    <row r="108" spans="1:26" s="162" customFormat="1">
      <c r="A108" s="167">
        <v>106</v>
      </c>
      <c r="B108" s="162" t="s">
        <v>67</v>
      </c>
      <c r="C108" s="162" t="s">
        <v>247</v>
      </c>
      <c r="D108" s="182" t="s">
        <v>1116</v>
      </c>
      <c r="E108" s="174" t="s">
        <v>1116</v>
      </c>
      <c r="F108" s="183" t="s">
        <v>1116</v>
      </c>
      <c r="G108" s="182" t="s">
        <v>1116</v>
      </c>
      <c r="H108" s="174" t="s">
        <v>1116</v>
      </c>
      <c r="I108" s="174" t="s">
        <v>1116</v>
      </c>
      <c r="J108" s="174" t="s">
        <v>1116</v>
      </c>
      <c r="K108" s="174" t="s">
        <v>1116</v>
      </c>
      <c r="L108" s="23">
        <v>100</v>
      </c>
      <c r="M108" s="39">
        <v>0.98</v>
      </c>
      <c r="N108" s="39">
        <v>1</v>
      </c>
      <c r="O108" s="39" t="s">
        <v>1116</v>
      </c>
      <c r="P108" s="212" t="s">
        <v>10</v>
      </c>
      <c r="Q108" s="202" t="str">
        <f>VLOOKUP(B108,CleanedUp2014!$B$73:$Z$132,5,FALSE)</f>
        <v>~</v>
      </c>
      <c r="R108" s="203" t="str">
        <f>VLOOKUP(B108,CleanedUp2014!$B$73:$Z$132,10,FALSE)</f>
        <v>~</v>
      </c>
      <c r="S108" s="203" t="str">
        <f>VLOOKUP(B108,CleanedUp2014!$B$73:$Z$132,15,FALSE)</f>
        <v>~</v>
      </c>
      <c r="T108" s="202" t="str">
        <f>VLOOKUP(B108,CleanedUp2014!$B$73:$Z$132,16,FALSE)</f>
        <v>~</v>
      </c>
      <c r="U108" s="203" t="str">
        <f>VLOOKUP(B108,CleanedUp2014!$B$73:$Z$132,17,FALSE)</f>
        <v>~</v>
      </c>
      <c r="V108" s="203" t="str">
        <f>VLOOKUP(B108,CleanedUp2014!$B$73:$Z$132,18,FALSE)</f>
        <v>~</v>
      </c>
      <c r="W108" s="202" t="str">
        <f>VLOOKUP(B108,CleanedUp2014!$B$73:$Z$132,19,FALSE)</f>
        <v>~</v>
      </c>
      <c r="X108" s="203" t="str">
        <f>VLOOKUP(B108,CleanedUp2014!$B$73:$Z$132,20,FALSE)</f>
        <v>~</v>
      </c>
      <c r="Y108" s="203" t="str">
        <f>VLOOKUP(B108,CleanedUp2014!$B$73:$Z$132,21,FALSE)</f>
        <v>~</v>
      </c>
      <c r="Z108" s="164"/>
    </row>
    <row r="109" spans="1:26" s="162" customFormat="1">
      <c r="A109" s="167">
        <v>107</v>
      </c>
      <c r="B109" s="162" t="s">
        <v>66</v>
      </c>
      <c r="C109" s="162" t="s">
        <v>246</v>
      </c>
      <c r="D109" s="182" t="s">
        <v>1116</v>
      </c>
      <c r="E109" s="174" t="s">
        <v>1116</v>
      </c>
      <c r="F109" s="183" t="s">
        <v>1116</v>
      </c>
      <c r="G109" s="182" t="s">
        <v>1116</v>
      </c>
      <c r="H109" s="174" t="s">
        <v>1116</v>
      </c>
      <c r="I109" s="174" t="s">
        <v>1116</v>
      </c>
      <c r="J109" s="174" t="s">
        <v>1116</v>
      </c>
      <c r="K109" s="174" t="s">
        <v>1116</v>
      </c>
      <c r="L109" s="23" t="s">
        <v>1116</v>
      </c>
      <c r="M109" s="39">
        <v>0.98</v>
      </c>
      <c r="N109" s="39">
        <v>1</v>
      </c>
      <c r="O109" s="39" t="s">
        <v>1116</v>
      </c>
      <c r="P109" s="212" t="s">
        <v>1116</v>
      </c>
      <c r="Q109" s="202" t="str">
        <f>VLOOKUP(B109,CleanedUp2014!$B$73:$Z$132,5,FALSE)</f>
        <v>~</v>
      </c>
      <c r="R109" s="203" t="str">
        <f>VLOOKUP(B109,CleanedUp2014!$B$73:$Z$132,10,FALSE)</f>
        <v>~</v>
      </c>
      <c r="S109" s="203" t="str">
        <f>VLOOKUP(B109,CleanedUp2014!$B$73:$Z$132,15,FALSE)</f>
        <v>~</v>
      </c>
      <c r="T109" s="202" t="str">
        <f>VLOOKUP(B109,CleanedUp2014!$B$73:$Z$132,16,FALSE)</f>
        <v>~</v>
      </c>
      <c r="U109" s="203" t="str">
        <f>VLOOKUP(B109,CleanedUp2014!$B$73:$Z$132,17,FALSE)</f>
        <v>~</v>
      </c>
      <c r="V109" s="203" t="str">
        <f>VLOOKUP(B109,CleanedUp2014!$B$73:$Z$132,18,FALSE)</f>
        <v>~</v>
      </c>
      <c r="W109" s="202" t="str">
        <f>VLOOKUP(B109,CleanedUp2014!$B$73:$Z$132,19,FALSE)</f>
        <v>~</v>
      </c>
      <c r="X109" s="203" t="str">
        <f>VLOOKUP(B109,CleanedUp2014!$B$73:$Z$132,20,FALSE)</f>
        <v>~</v>
      </c>
      <c r="Y109" s="203" t="str">
        <f>VLOOKUP(B109,CleanedUp2014!$B$73:$Z$132,21,FALSE)</f>
        <v>~</v>
      </c>
      <c r="Z109" s="164"/>
    </row>
    <row r="110" spans="1:26" s="161" customFormat="1">
      <c r="A110" s="161">
        <v>108</v>
      </c>
      <c r="B110" s="161" t="s">
        <v>334</v>
      </c>
      <c r="C110" s="161" t="s">
        <v>1115</v>
      </c>
      <c r="D110" s="178">
        <v>144</v>
      </c>
      <c r="E110" s="179">
        <v>0.72</v>
      </c>
      <c r="F110" s="170" t="s">
        <v>10</v>
      </c>
      <c r="G110" s="178">
        <v>205</v>
      </c>
      <c r="H110" s="179">
        <v>0.21</v>
      </c>
      <c r="I110" s="179">
        <v>0.49</v>
      </c>
      <c r="J110" s="179">
        <v>0.99</v>
      </c>
      <c r="K110" s="170" t="s">
        <v>10</v>
      </c>
      <c r="L110" s="209" t="s">
        <v>1117</v>
      </c>
      <c r="M110" s="210" t="s">
        <v>1116</v>
      </c>
      <c r="N110" s="210" t="s">
        <v>1116</v>
      </c>
      <c r="O110" s="210" t="s">
        <v>1116</v>
      </c>
      <c r="P110" s="211" t="s">
        <v>1117</v>
      </c>
      <c r="Q110" s="171" t="str">
        <f>VLOOKUP(B110,CleanedUp2014!$B$73:$Z$132,5,FALSE)</f>
        <v>Yes</v>
      </c>
      <c r="R110" s="170" t="str">
        <f>VLOOKUP(B110,CleanedUp2014!$B$73:$Z$132,10,FALSE)</f>
        <v>Yes</v>
      </c>
      <c r="S110" s="170" t="str">
        <f>VLOOKUP(B110,CleanedUp2014!$B$73:$Z$132,15,FALSE)</f>
        <v>~</v>
      </c>
      <c r="T110" s="171" t="str">
        <f>VLOOKUP(B110,CleanedUp2014!$B$73:$Z$132,16,FALSE)</f>
        <v xml:space="preserve">No </v>
      </c>
      <c r="U110" s="170" t="str">
        <f>VLOOKUP(B110,CleanedUp2014!$B$73:$Z$132,17,FALSE)</f>
        <v>Yes</v>
      </c>
      <c r="V110" s="170" t="str">
        <f>VLOOKUP(B110,CleanedUp2014!$B$73:$Z$132,18,FALSE)</f>
        <v>~</v>
      </c>
      <c r="W110" s="171" t="str">
        <f>VLOOKUP(B110,CleanedUp2014!$B$73:$Z$132,19,FALSE)</f>
        <v>Yes</v>
      </c>
      <c r="X110" s="170" t="str">
        <f>VLOOKUP(B110,CleanedUp2014!$B$73:$Z$132,20,FALSE)</f>
        <v>Yes</v>
      </c>
      <c r="Y110" s="170" t="str">
        <f>VLOOKUP(B110,CleanedUp2014!$B$73:$Z$132,21,FALSE)</f>
        <v>~</v>
      </c>
      <c r="Z110" s="172"/>
    </row>
    <row r="111" spans="1:26" s="162" customFormat="1">
      <c r="A111" s="167">
        <v>109</v>
      </c>
      <c r="B111" s="162" t="s">
        <v>24</v>
      </c>
      <c r="C111" s="162" t="s">
        <v>336</v>
      </c>
      <c r="D111" s="182" t="s">
        <v>1116</v>
      </c>
      <c r="E111" s="174" t="s">
        <v>1116</v>
      </c>
      <c r="F111" s="183" t="s">
        <v>1116</v>
      </c>
      <c r="G111" s="182" t="s">
        <v>1116</v>
      </c>
      <c r="H111" s="174" t="s">
        <v>1116</v>
      </c>
      <c r="I111" s="174" t="s">
        <v>1116</v>
      </c>
      <c r="J111" s="174" t="s">
        <v>1116</v>
      </c>
      <c r="K111" s="174" t="s">
        <v>1116</v>
      </c>
      <c r="L111" s="23">
        <v>76</v>
      </c>
      <c r="M111" s="39">
        <v>0.99</v>
      </c>
      <c r="N111" s="39">
        <v>1</v>
      </c>
      <c r="O111" s="39" t="s">
        <v>1116</v>
      </c>
      <c r="P111" s="212" t="s">
        <v>10</v>
      </c>
      <c r="Q111" s="202" t="str">
        <f>VLOOKUP(B111,CleanedUp2014!$B$73:$Z$132,5,FALSE)</f>
        <v>~</v>
      </c>
      <c r="R111" s="203" t="str">
        <f>VLOOKUP(B111,CleanedUp2014!$B$73:$Z$132,10,FALSE)</f>
        <v>~</v>
      </c>
      <c r="S111" s="203" t="str">
        <f>VLOOKUP(B111,CleanedUp2014!$B$73:$Z$132,15,FALSE)</f>
        <v>No</v>
      </c>
      <c r="T111" s="202" t="str">
        <f>VLOOKUP(B111,CleanedUp2014!$B$73:$Z$132,16,FALSE)</f>
        <v>~</v>
      </c>
      <c r="U111" s="203" t="str">
        <f>VLOOKUP(B111,CleanedUp2014!$B$73:$Z$132,17,FALSE)</f>
        <v>~</v>
      </c>
      <c r="V111" s="203" t="str">
        <f>VLOOKUP(B111,CleanedUp2014!$B$73:$Z$132,18,FALSE)</f>
        <v>No</v>
      </c>
      <c r="W111" s="202" t="str">
        <f>VLOOKUP(B111,CleanedUp2014!$B$73:$Z$132,19,FALSE)</f>
        <v>~</v>
      </c>
      <c r="X111" s="203" t="str">
        <f>VLOOKUP(B111,CleanedUp2014!$B$73:$Z$132,20,FALSE)</f>
        <v>~</v>
      </c>
      <c r="Y111" s="203" t="str">
        <f>VLOOKUP(B111,CleanedUp2014!$B$73:$Z$132,21,FALSE)</f>
        <v>No</v>
      </c>
      <c r="Z111" s="164"/>
    </row>
    <row r="112" spans="1:26" s="162" customFormat="1">
      <c r="A112" s="167">
        <v>110</v>
      </c>
      <c r="B112" s="162" t="s">
        <v>25</v>
      </c>
      <c r="C112" s="162" t="s">
        <v>337</v>
      </c>
      <c r="D112" s="182" t="s">
        <v>1116</v>
      </c>
      <c r="E112" s="174" t="s">
        <v>1116</v>
      </c>
      <c r="F112" s="183" t="s">
        <v>1116</v>
      </c>
      <c r="G112" s="182" t="s">
        <v>1116</v>
      </c>
      <c r="H112" s="174" t="s">
        <v>1116</v>
      </c>
      <c r="I112" s="174" t="s">
        <v>1116</v>
      </c>
      <c r="J112" s="174" t="s">
        <v>1116</v>
      </c>
      <c r="K112" s="174" t="s">
        <v>1116</v>
      </c>
      <c r="L112" s="23">
        <v>81</v>
      </c>
      <c r="M112" s="39">
        <v>1</v>
      </c>
      <c r="N112" s="39">
        <v>1</v>
      </c>
      <c r="O112" s="39" t="s">
        <v>1116</v>
      </c>
      <c r="P112" s="212" t="s">
        <v>10</v>
      </c>
      <c r="Q112" s="202" t="str">
        <f>VLOOKUP(B112,CleanedUp2014!$B$73:$Z$132,5,FALSE)</f>
        <v>~</v>
      </c>
      <c r="R112" s="203" t="str">
        <f>VLOOKUP(B112,CleanedUp2014!$B$73:$Z$132,10,FALSE)</f>
        <v>~</v>
      </c>
      <c r="S112" s="203" t="str">
        <f>VLOOKUP(B112,CleanedUp2014!$B$73:$Z$132,15,FALSE)</f>
        <v>No</v>
      </c>
      <c r="T112" s="202" t="str">
        <f>VLOOKUP(B112,CleanedUp2014!$B$73:$Z$132,16,FALSE)</f>
        <v>~</v>
      </c>
      <c r="U112" s="203" t="str">
        <f>VLOOKUP(B112,CleanedUp2014!$B$73:$Z$132,17,FALSE)</f>
        <v>~</v>
      </c>
      <c r="V112" s="203" t="str">
        <f>VLOOKUP(B112,CleanedUp2014!$B$73:$Z$132,18,FALSE)</f>
        <v>~</v>
      </c>
      <c r="W112" s="202" t="str">
        <f>VLOOKUP(B112,CleanedUp2014!$B$73:$Z$132,19,FALSE)</f>
        <v>~</v>
      </c>
      <c r="X112" s="203" t="str">
        <f>VLOOKUP(B112,CleanedUp2014!$B$73:$Z$132,20,FALSE)</f>
        <v>~</v>
      </c>
      <c r="Y112" s="203" t="str">
        <f>VLOOKUP(B112,CleanedUp2014!$B$73:$Z$132,21,FALSE)</f>
        <v>~</v>
      </c>
      <c r="Z112" s="164"/>
    </row>
    <row r="113" spans="1:26" s="161" customFormat="1">
      <c r="A113" s="167">
        <v>111</v>
      </c>
      <c r="B113" s="162" t="s">
        <v>26</v>
      </c>
      <c r="C113" s="162" t="s">
        <v>335</v>
      </c>
      <c r="D113" s="182" t="s">
        <v>1116</v>
      </c>
      <c r="E113" s="174" t="s">
        <v>1116</v>
      </c>
      <c r="F113" s="183" t="s">
        <v>1116</v>
      </c>
      <c r="G113" s="182" t="s">
        <v>1116</v>
      </c>
      <c r="H113" s="174" t="s">
        <v>1116</v>
      </c>
      <c r="I113" s="174" t="s">
        <v>1116</v>
      </c>
      <c r="J113" s="174" t="s">
        <v>1116</v>
      </c>
      <c r="K113" s="174" t="s">
        <v>1116</v>
      </c>
      <c r="L113" s="23" t="s">
        <v>1116</v>
      </c>
      <c r="M113" s="39" t="s">
        <v>1116</v>
      </c>
      <c r="N113" s="39" t="s">
        <v>1116</v>
      </c>
      <c r="O113" s="39" t="s">
        <v>1116</v>
      </c>
      <c r="P113" s="212" t="s">
        <v>1116</v>
      </c>
      <c r="Q113" s="202" t="str">
        <f>VLOOKUP(B113,CleanedUp2014!$B$73:$Z$132,5,FALSE)</f>
        <v>~</v>
      </c>
      <c r="R113" s="203" t="str">
        <f>VLOOKUP(B113,CleanedUp2014!$B$73:$Z$132,10,FALSE)</f>
        <v>~</v>
      </c>
      <c r="S113" s="203" t="str">
        <f>VLOOKUP(B113,CleanedUp2014!$B$73:$Z$132,15,FALSE)</f>
        <v>~</v>
      </c>
      <c r="T113" s="202" t="str">
        <f>VLOOKUP(B113,CleanedUp2014!$B$73:$Z$132,16,FALSE)</f>
        <v>~</v>
      </c>
      <c r="U113" s="203" t="str">
        <f>VLOOKUP(B113,CleanedUp2014!$B$73:$Z$132,17,FALSE)</f>
        <v>~</v>
      </c>
      <c r="V113" s="203" t="str">
        <f>VLOOKUP(B113,CleanedUp2014!$B$73:$Z$132,18,FALSE)</f>
        <v>~</v>
      </c>
      <c r="W113" s="202" t="str">
        <f>VLOOKUP(B113,CleanedUp2014!$B$73:$Z$132,19,FALSE)</f>
        <v>~</v>
      </c>
      <c r="X113" s="203" t="str">
        <f>VLOOKUP(B113,CleanedUp2014!$B$73:$Z$132,20,FALSE)</f>
        <v>~</v>
      </c>
      <c r="Y113" s="203" t="str">
        <f>VLOOKUP(B113,CleanedUp2014!$B$73:$Z$132,21,FALSE)</f>
        <v>~</v>
      </c>
      <c r="Z113" s="172"/>
    </row>
    <row r="114" spans="1:26" s="161" customFormat="1">
      <c r="A114" s="161">
        <v>112</v>
      </c>
      <c r="B114" s="161" t="s">
        <v>296</v>
      </c>
      <c r="C114" s="161" t="s">
        <v>12</v>
      </c>
      <c r="D114" s="178">
        <v>287</v>
      </c>
      <c r="E114" s="179">
        <v>0.74</v>
      </c>
      <c r="F114" s="170" t="s">
        <v>10</v>
      </c>
      <c r="G114" s="178">
        <v>460</v>
      </c>
      <c r="H114" s="179">
        <v>0.15</v>
      </c>
      <c r="I114" s="179">
        <v>0.36</v>
      </c>
      <c r="J114" s="179">
        <v>0.98</v>
      </c>
      <c r="K114" s="170" t="s">
        <v>10</v>
      </c>
      <c r="L114" s="209" t="s">
        <v>1117</v>
      </c>
      <c r="M114" s="210" t="s">
        <v>1116</v>
      </c>
      <c r="N114" s="210" t="s">
        <v>1116</v>
      </c>
      <c r="O114" s="210" t="s">
        <v>1116</v>
      </c>
      <c r="P114" s="211" t="s">
        <v>1117</v>
      </c>
      <c r="Q114" s="171" t="str">
        <f>VLOOKUP(B114,CleanedUp2014!$B$73:$Z$132,5,FALSE)</f>
        <v>Yes</v>
      </c>
      <c r="R114" s="170" t="str">
        <f>VLOOKUP(B114,CleanedUp2014!$B$73:$Z$132,10,FALSE)</f>
        <v>Yes</v>
      </c>
      <c r="S114" s="170" t="str">
        <f>VLOOKUP(B114,CleanedUp2014!$B$73:$Z$132,15,FALSE)</f>
        <v>~</v>
      </c>
      <c r="T114" s="171" t="str">
        <f>VLOOKUP(B114,CleanedUp2014!$B$73:$Z$132,16,FALSE)</f>
        <v>Yes</v>
      </c>
      <c r="U114" s="170" t="str">
        <f>VLOOKUP(B114,CleanedUp2014!$B$73:$Z$132,17,FALSE)</f>
        <v>Yes</v>
      </c>
      <c r="V114" s="170" t="str">
        <f>VLOOKUP(B114,CleanedUp2014!$B$73:$Z$132,18,FALSE)</f>
        <v>~</v>
      </c>
      <c r="W114" s="171" t="str">
        <f>VLOOKUP(B114,CleanedUp2014!$B$73:$Z$132,19,FALSE)</f>
        <v>Yes</v>
      </c>
      <c r="X114" s="170" t="str">
        <f>VLOOKUP(B114,CleanedUp2014!$B$73:$Z$132,20,FALSE)</f>
        <v>Yes</v>
      </c>
      <c r="Y114" s="170" t="str">
        <f>VLOOKUP(B114,CleanedUp2014!$B$73:$Z$132,21,FALSE)</f>
        <v>~</v>
      </c>
      <c r="Z114" s="172"/>
    </row>
    <row r="115" spans="1:26" s="162" customFormat="1">
      <c r="A115" s="167">
        <v>113</v>
      </c>
      <c r="B115" s="162" t="s">
        <v>17</v>
      </c>
      <c r="C115" s="162" t="s">
        <v>304</v>
      </c>
      <c r="D115" s="182" t="s">
        <v>1116</v>
      </c>
      <c r="E115" s="174" t="s">
        <v>1116</v>
      </c>
      <c r="F115" s="183" t="s">
        <v>1116</v>
      </c>
      <c r="G115" s="182" t="s">
        <v>1116</v>
      </c>
      <c r="H115" s="174" t="s">
        <v>1116</v>
      </c>
      <c r="I115" s="174" t="s">
        <v>1116</v>
      </c>
      <c r="J115" s="174" t="s">
        <v>1116</v>
      </c>
      <c r="K115" s="174" t="s">
        <v>1116</v>
      </c>
      <c r="L115" s="23" t="s">
        <v>1116</v>
      </c>
      <c r="M115" s="39" t="s">
        <v>1116</v>
      </c>
      <c r="N115" s="39" t="s">
        <v>1116</v>
      </c>
      <c r="O115" s="39" t="s">
        <v>1116</v>
      </c>
      <c r="P115" s="212" t="s">
        <v>1116</v>
      </c>
      <c r="Q115" s="202" t="str">
        <f>VLOOKUP(B115,CleanedUp2014!$B$73:$Z$132,5,FALSE)</f>
        <v>~</v>
      </c>
      <c r="R115" s="203" t="str">
        <f>VLOOKUP(B115,CleanedUp2014!$B$73:$Z$132,10,FALSE)</f>
        <v>~</v>
      </c>
      <c r="S115" s="203" t="str">
        <f>VLOOKUP(B115,CleanedUp2014!$B$73:$Z$132,15,FALSE)</f>
        <v>~</v>
      </c>
      <c r="T115" s="202" t="str">
        <f>VLOOKUP(B115,CleanedUp2014!$B$73:$Z$132,16,FALSE)</f>
        <v>~</v>
      </c>
      <c r="U115" s="203" t="str">
        <f>VLOOKUP(B115,CleanedUp2014!$B$73:$Z$132,17,FALSE)</f>
        <v>~</v>
      </c>
      <c r="V115" s="203" t="str">
        <f>VLOOKUP(B115,CleanedUp2014!$B$73:$Z$132,18,FALSE)</f>
        <v>~</v>
      </c>
      <c r="W115" s="202" t="str">
        <f>VLOOKUP(B115,CleanedUp2014!$B$73:$Z$132,19,FALSE)</f>
        <v>~</v>
      </c>
      <c r="X115" s="203" t="str">
        <f>VLOOKUP(B115,CleanedUp2014!$B$73:$Z$132,20,FALSE)</f>
        <v>~</v>
      </c>
      <c r="Y115" s="203" t="str">
        <f>VLOOKUP(B115,CleanedUp2014!$B$73:$Z$132,21,FALSE)</f>
        <v>~</v>
      </c>
      <c r="Z115" s="164"/>
    </row>
    <row r="116" spans="1:26" s="162" customFormat="1">
      <c r="A116" s="167">
        <v>114</v>
      </c>
      <c r="B116" s="162" t="s">
        <v>18</v>
      </c>
      <c r="C116" s="162" t="s">
        <v>305</v>
      </c>
      <c r="D116" s="182" t="s">
        <v>1116</v>
      </c>
      <c r="E116" s="174" t="s">
        <v>1116</v>
      </c>
      <c r="F116" s="183" t="s">
        <v>1116</v>
      </c>
      <c r="G116" s="182" t="s">
        <v>1116</v>
      </c>
      <c r="H116" s="174" t="s">
        <v>1116</v>
      </c>
      <c r="I116" s="174" t="s">
        <v>1116</v>
      </c>
      <c r="J116" s="174" t="s">
        <v>1116</v>
      </c>
      <c r="K116" s="174" t="s">
        <v>1116</v>
      </c>
      <c r="L116" s="23">
        <v>100</v>
      </c>
      <c r="M116" s="39">
        <v>0.99</v>
      </c>
      <c r="N116" s="39">
        <v>0.99</v>
      </c>
      <c r="O116" s="39">
        <v>1</v>
      </c>
      <c r="P116" s="212" t="s">
        <v>10</v>
      </c>
      <c r="Q116" s="202" t="str">
        <f>VLOOKUP(B116,CleanedUp2014!$B$73:$Z$132,5,FALSE)</f>
        <v>~</v>
      </c>
      <c r="R116" s="203" t="str">
        <f>VLOOKUP(B116,CleanedUp2014!$B$73:$Z$132,10,FALSE)</f>
        <v>~</v>
      </c>
      <c r="S116" s="203" t="str">
        <f>VLOOKUP(B116,CleanedUp2014!$B$73:$Z$132,15,FALSE)</f>
        <v>Yes</v>
      </c>
      <c r="T116" s="202" t="str">
        <f>VLOOKUP(B116,CleanedUp2014!$B$73:$Z$132,16,FALSE)</f>
        <v>~</v>
      </c>
      <c r="U116" s="203" t="str">
        <f>VLOOKUP(B116,CleanedUp2014!$B$73:$Z$132,17,FALSE)</f>
        <v>~</v>
      </c>
      <c r="V116" s="203" t="str">
        <f>VLOOKUP(B116,CleanedUp2014!$B$73:$Z$132,18,FALSE)</f>
        <v>Yes</v>
      </c>
      <c r="W116" s="202" t="str">
        <f>VLOOKUP(B116,CleanedUp2014!$B$73:$Z$132,19,FALSE)</f>
        <v>~</v>
      </c>
      <c r="X116" s="203" t="str">
        <f>VLOOKUP(B116,CleanedUp2014!$B$73:$Z$132,20,FALSE)</f>
        <v>~</v>
      </c>
      <c r="Y116" s="203" t="str">
        <f>VLOOKUP(B116,CleanedUp2014!$B$73:$Z$132,21,FALSE)</f>
        <v>No</v>
      </c>
      <c r="Z116" s="164"/>
    </row>
    <row r="117" spans="1:26" s="162" customFormat="1">
      <c r="A117" s="167">
        <v>115</v>
      </c>
      <c r="B117" s="162" t="s">
        <v>15</v>
      </c>
      <c r="C117" s="162" t="s">
        <v>301</v>
      </c>
      <c r="D117" s="182" t="s">
        <v>1116</v>
      </c>
      <c r="E117" s="174" t="s">
        <v>1116</v>
      </c>
      <c r="F117" s="183" t="s">
        <v>1116</v>
      </c>
      <c r="G117" s="182" t="s">
        <v>1116</v>
      </c>
      <c r="H117" s="174" t="s">
        <v>1116</v>
      </c>
      <c r="I117" s="174" t="s">
        <v>1116</v>
      </c>
      <c r="J117" s="174" t="s">
        <v>1116</v>
      </c>
      <c r="K117" s="174" t="s">
        <v>1116</v>
      </c>
      <c r="L117" s="23">
        <v>93</v>
      </c>
      <c r="M117" s="39">
        <v>1</v>
      </c>
      <c r="N117" s="39">
        <v>1</v>
      </c>
      <c r="O117" s="39" t="s">
        <v>1116</v>
      </c>
      <c r="P117" s="212" t="s">
        <v>10</v>
      </c>
      <c r="Q117" s="202" t="str">
        <f>VLOOKUP(B117,CleanedUp2014!$B$73:$Z$132,5,FALSE)</f>
        <v>~</v>
      </c>
      <c r="R117" s="203" t="str">
        <f>VLOOKUP(B117,CleanedUp2014!$B$73:$Z$132,10,FALSE)</f>
        <v>~</v>
      </c>
      <c r="S117" s="203" t="str">
        <f>VLOOKUP(B117,CleanedUp2014!$B$73:$Z$132,15,FALSE)</f>
        <v>~</v>
      </c>
      <c r="T117" s="202" t="str">
        <f>VLOOKUP(B117,CleanedUp2014!$B$73:$Z$132,16,FALSE)</f>
        <v>~</v>
      </c>
      <c r="U117" s="203" t="str">
        <f>VLOOKUP(B117,CleanedUp2014!$B$73:$Z$132,17,FALSE)</f>
        <v>~</v>
      </c>
      <c r="V117" s="203" t="str">
        <f>VLOOKUP(B117,CleanedUp2014!$B$73:$Z$132,18,FALSE)</f>
        <v>~</v>
      </c>
      <c r="W117" s="202" t="str">
        <f>VLOOKUP(B117,CleanedUp2014!$B$73:$Z$132,19,FALSE)</f>
        <v>~</v>
      </c>
      <c r="X117" s="203" t="str">
        <f>VLOOKUP(B117,CleanedUp2014!$B$73:$Z$132,20,FALSE)</f>
        <v>~</v>
      </c>
      <c r="Y117" s="203" t="str">
        <f>VLOOKUP(B117,CleanedUp2014!$B$73:$Z$132,21,FALSE)</f>
        <v>~</v>
      </c>
      <c r="Z117" s="164"/>
    </row>
    <row r="118" spans="1:26" s="161" customFormat="1">
      <c r="A118" s="167">
        <v>116</v>
      </c>
      <c r="B118" s="162" t="s">
        <v>20</v>
      </c>
      <c r="C118" s="162" t="s">
        <v>302</v>
      </c>
      <c r="D118" s="182" t="s">
        <v>1116</v>
      </c>
      <c r="E118" s="174" t="s">
        <v>1116</v>
      </c>
      <c r="F118" s="183" t="s">
        <v>1116</v>
      </c>
      <c r="G118" s="182" t="s">
        <v>1116</v>
      </c>
      <c r="H118" s="174" t="s">
        <v>1116</v>
      </c>
      <c r="I118" s="174" t="s">
        <v>1116</v>
      </c>
      <c r="J118" s="174" t="s">
        <v>1116</v>
      </c>
      <c r="K118" s="174" t="s">
        <v>1116</v>
      </c>
      <c r="L118" s="23" t="s">
        <v>1116</v>
      </c>
      <c r="M118" s="39" t="s">
        <v>1116</v>
      </c>
      <c r="N118" s="39" t="s">
        <v>1116</v>
      </c>
      <c r="O118" s="39" t="s">
        <v>1116</v>
      </c>
      <c r="P118" s="212" t="s">
        <v>1116</v>
      </c>
      <c r="Q118" s="202" t="str">
        <f>VLOOKUP(B118,CleanedUp2014!$B$73:$Z$132,5,FALSE)</f>
        <v>~</v>
      </c>
      <c r="R118" s="203" t="str">
        <f>VLOOKUP(B118,CleanedUp2014!$B$73:$Z$132,10,FALSE)</f>
        <v>~</v>
      </c>
      <c r="S118" s="203" t="str">
        <f>VLOOKUP(B118,CleanedUp2014!$B$73:$Z$132,15,FALSE)</f>
        <v>~</v>
      </c>
      <c r="T118" s="202" t="str">
        <f>VLOOKUP(B118,CleanedUp2014!$B$73:$Z$132,16,FALSE)</f>
        <v>~</v>
      </c>
      <c r="U118" s="203" t="str">
        <f>VLOOKUP(B118,CleanedUp2014!$B$73:$Z$132,17,FALSE)</f>
        <v>~</v>
      </c>
      <c r="V118" s="203" t="str">
        <f>VLOOKUP(B118,CleanedUp2014!$B$73:$Z$132,18,FALSE)</f>
        <v>~</v>
      </c>
      <c r="W118" s="202" t="str">
        <f>VLOOKUP(B118,CleanedUp2014!$B$73:$Z$132,19,FALSE)</f>
        <v>~</v>
      </c>
      <c r="X118" s="203" t="str">
        <f>VLOOKUP(B118,CleanedUp2014!$B$73:$Z$132,20,FALSE)</f>
        <v>~</v>
      </c>
      <c r="Y118" s="203" t="str">
        <f>VLOOKUP(B118,CleanedUp2014!$B$73:$Z$132,21,FALSE)</f>
        <v>~</v>
      </c>
      <c r="Z118" s="172"/>
    </row>
    <row r="119" spans="1:26" s="162" customFormat="1">
      <c r="A119" s="167">
        <v>117</v>
      </c>
      <c r="B119" s="162" t="s">
        <v>16</v>
      </c>
      <c r="C119" s="162" t="s">
        <v>303</v>
      </c>
      <c r="D119" s="182" t="s">
        <v>1116</v>
      </c>
      <c r="E119" s="174" t="s">
        <v>1116</v>
      </c>
      <c r="F119" s="183" t="s">
        <v>1116</v>
      </c>
      <c r="G119" s="182" t="s">
        <v>1116</v>
      </c>
      <c r="H119" s="174" t="s">
        <v>1116</v>
      </c>
      <c r="I119" s="174" t="s">
        <v>1116</v>
      </c>
      <c r="J119" s="174" t="s">
        <v>1116</v>
      </c>
      <c r="K119" s="174" t="s">
        <v>1116</v>
      </c>
      <c r="L119" s="23">
        <v>66</v>
      </c>
      <c r="M119" s="39">
        <v>0.97</v>
      </c>
      <c r="N119" s="39">
        <v>1</v>
      </c>
      <c r="O119" s="39" t="s">
        <v>1116</v>
      </c>
      <c r="P119" s="212" t="s">
        <v>11</v>
      </c>
      <c r="Q119" s="202" t="str">
        <f>VLOOKUP(B119,CleanedUp2014!$B$73:$Z$132,5,FALSE)</f>
        <v>~</v>
      </c>
      <c r="R119" s="203" t="str">
        <f>VLOOKUP(B119,CleanedUp2014!$B$73:$Z$132,10,FALSE)</f>
        <v>~</v>
      </c>
      <c r="S119" s="203" t="str">
        <f>VLOOKUP(B119,CleanedUp2014!$B$73:$Z$132,15,FALSE)</f>
        <v>No</v>
      </c>
      <c r="T119" s="202" t="str">
        <f>VLOOKUP(B119,CleanedUp2014!$B$73:$Z$132,16,FALSE)</f>
        <v>~</v>
      </c>
      <c r="U119" s="203" t="str">
        <f>VLOOKUP(B119,CleanedUp2014!$B$73:$Z$132,17,FALSE)</f>
        <v>~</v>
      </c>
      <c r="V119" s="203" t="str">
        <f>VLOOKUP(B119,CleanedUp2014!$B$73:$Z$132,18,FALSE)</f>
        <v>~</v>
      </c>
      <c r="W119" s="202" t="str">
        <f>VLOOKUP(B119,CleanedUp2014!$B$73:$Z$132,19,FALSE)</f>
        <v>~</v>
      </c>
      <c r="X119" s="203" t="str">
        <f>VLOOKUP(B119,CleanedUp2014!$B$73:$Z$132,20,FALSE)</f>
        <v>~</v>
      </c>
      <c r="Y119" s="203" t="str">
        <f>VLOOKUP(B119,CleanedUp2014!$B$73:$Z$132,21,FALSE)</f>
        <v>~</v>
      </c>
      <c r="Z119" s="164"/>
    </row>
    <row r="120" spans="1:26" s="162" customFormat="1">
      <c r="A120" s="167">
        <v>118</v>
      </c>
      <c r="B120" s="162" t="s">
        <v>13</v>
      </c>
      <c r="C120" s="162" t="s">
        <v>299</v>
      </c>
      <c r="D120" s="182" t="s">
        <v>1116</v>
      </c>
      <c r="E120" s="174" t="s">
        <v>1116</v>
      </c>
      <c r="F120" s="183" t="s">
        <v>1116</v>
      </c>
      <c r="G120" s="182" t="s">
        <v>1116</v>
      </c>
      <c r="H120" s="174" t="s">
        <v>1116</v>
      </c>
      <c r="I120" s="174" t="s">
        <v>1116</v>
      </c>
      <c r="J120" s="174" t="s">
        <v>1116</v>
      </c>
      <c r="K120" s="174" t="s">
        <v>1116</v>
      </c>
      <c r="L120" s="23">
        <v>65</v>
      </c>
      <c r="M120" s="39">
        <v>0.99</v>
      </c>
      <c r="N120" s="39">
        <v>0.99</v>
      </c>
      <c r="O120" s="39" t="s">
        <v>1116</v>
      </c>
      <c r="P120" s="212" t="s">
        <v>11</v>
      </c>
      <c r="Q120" s="202" t="str">
        <f>VLOOKUP(B120,CleanedUp2014!$B$73:$Z$132,5,FALSE)</f>
        <v>~</v>
      </c>
      <c r="R120" s="203" t="str">
        <f>VLOOKUP(B120,CleanedUp2014!$B$73:$Z$132,10,FALSE)</f>
        <v>~</v>
      </c>
      <c r="S120" s="203" t="str">
        <f>VLOOKUP(B120,CleanedUp2014!$B$73:$Z$132,15,FALSE)</f>
        <v>No</v>
      </c>
      <c r="T120" s="202" t="str">
        <f>VLOOKUP(B120,CleanedUp2014!$B$73:$Z$132,16,FALSE)</f>
        <v>~</v>
      </c>
      <c r="U120" s="203" t="str">
        <f>VLOOKUP(B120,CleanedUp2014!$B$73:$Z$132,17,FALSE)</f>
        <v>~</v>
      </c>
      <c r="V120" s="203" t="str">
        <f>VLOOKUP(B120,CleanedUp2014!$B$73:$Z$132,18,FALSE)</f>
        <v>~</v>
      </c>
      <c r="W120" s="202" t="str">
        <f>VLOOKUP(B120,CleanedUp2014!$B$73:$Z$132,19,FALSE)</f>
        <v>~</v>
      </c>
      <c r="X120" s="203" t="str">
        <f>VLOOKUP(B120,CleanedUp2014!$B$73:$Z$132,20,FALSE)</f>
        <v>~</v>
      </c>
      <c r="Y120" s="203" t="str">
        <f>VLOOKUP(B120,CleanedUp2014!$B$73:$Z$132,21,FALSE)</f>
        <v>~</v>
      </c>
      <c r="Z120" s="164"/>
    </row>
    <row r="121" spans="1:26" s="161" customFormat="1">
      <c r="A121" s="167">
        <v>119</v>
      </c>
      <c r="B121" s="162" t="s">
        <v>19</v>
      </c>
      <c r="C121" s="162" t="s">
        <v>306</v>
      </c>
      <c r="D121" s="182" t="s">
        <v>1116</v>
      </c>
      <c r="E121" s="174" t="s">
        <v>1116</v>
      </c>
      <c r="F121" s="183" t="s">
        <v>1116</v>
      </c>
      <c r="G121" s="182" t="s">
        <v>1116</v>
      </c>
      <c r="H121" s="174" t="s">
        <v>1116</v>
      </c>
      <c r="I121" s="174" t="s">
        <v>1116</v>
      </c>
      <c r="J121" s="174" t="s">
        <v>1116</v>
      </c>
      <c r="K121" s="174" t="s">
        <v>1116</v>
      </c>
      <c r="L121" s="23">
        <v>100</v>
      </c>
      <c r="M121" s="39">
        <v>0.99</v>
      </c>
      <c r="N121" s="39">
        <v>1</v>
      </c>
      <c r="O121" s="39">
        <v>1</v>
      </c>
      <c r="P121" s="212" t="s">
        <v>10</v>
      </c>
      <c r="Q121" s="202" t="str">
        <f>VLOOKUP(B121,CleanedUp2014!$B$73:$Z$132,5,FALSE)</f>
        <v>~</v>
      </c>
      <c r="R121" s="203" t="str">
        <f>VLOOKUP(B121,CleanedUp2014!$B$73:$Z$132,10,FALSE)</f>
        <v>~</v>
      </c>
      <c r="S121" s="203" t="str">
        <f>VLOOKUP(B121,CleanedUp2014!$B$73:$Z$132,15,FALSE)</f>
        <v>Yes</v>
      </c>
      <c r="T121" s="202" t="str">
        <f>VLOOKUP(B121,CleanedUp2014!$B$73:$Z$132,16,FALSE)</f>
        <v>~</v>
      </c>
      <c r="U121" s="203" t="str">
        <f>VLOOKUP(B121,CleanedUp2014!$B$73:$Z$132,17,FALSE)</f>
        <v>~</v>
      </c>
      <c r="V121" s="203" t="str">
        <f>VLOOKUP(B121,CleanedUp2014!$B$73:$Z$132,18,FALSE)</f>
        <v>Yes</v>
      </c>
      <c r="W121" s="202" t="str">
        <f>VLOOKUP(B121,CleanedUp2014!$B$73:$Z$132,19,FALSE)</f>
        <v>~</v>
      </c>
      <c r="X121" s="203" t="str">
        <f>VLOOKUP(B121,CleanedUp2014!$B$73:$Z$132,20,FALSE)</f>
        <v>~</v>
      </c>
      <c r="Y121" s="203" t="str">
        <f>VLOOKUP(B121,CleanedUp2014!$B$73:$Z$132,21,FALSE)</f>
        <v>Yes</v>
      </c>
      <c r="Z121" s="172"/>
    </row>
    <row r="122" spans="1:26" s="161" customFormat="1">
      <c r="A122" s="161">
        <v>120</v>
      </c>
      <c r="B122" s="161" t="s">
        <v>1063</v>
      </c>
      <c r="C122" s="161" t="s">
        <v>1114</v>
      </c>
      <c r="D122" s="178">
        <v>106</v>
      </c>
      <c r="E122" s="179">
        <v>0.73</v>
      </c>
      <c r="F122" s="170" t="s">
        <v>10</v>
      </c>
      <c r="G122" s="178">
        <v>174</v>
      </c>
      <c r="H122" s="179">
        <v>0.13</v>
      </c>
      <c r="I122" s="179">
        <v>0.23</v>
      </c>
      <c r="J122" s="179">
        <v>0.98</v>
      </c>
      <c r="K122" s="170" t="s">
        <v>10</v>
      </c>
      <c r="L122" s="209" t="s">
        <v>1117</v>
      </c>
      <c r="M122" s="210" t="s">
        <v>1116</v>
      </c>
      <c r="N122" s="210" t="s">
        <v>1116</v>
      </c>
      <c r="O122" s="210" t="s">
        <v>1116</v>
      </c>
      <c r="P122" s="211" t="s">
        <v>1117</v>
      </c>
      <c r="Q122" s="171" t="s">
        <v>30</v>
      </c>
      <c r="R122" s="170" t="s">
        <v>30</v>
      </c>
      <c r="S122" s="170" t="s">
        <v>30</v>
      </c>
      <c r="T122" s="171" t="s">
        <v>30</v>
      </c>
      <c r="U122" s="170" t="s">
        <v>30</v>
      </c>
      <c r="V122" s="170" t="s">
        <v>30</v>
      </c>
      <c r="W122" s="171" t="s">
        <v>30</v>
      </c>
      <c r="X122" s="170" t="s">
        <v>30</v>
      </c>
      <c r="Y122" s="170" t="s">
        <v>30</v>
      </c>
      <c r="Z122" s="172"/>
    </row>
    <row r="123" spans="1:26" s="162" customFormat="1">
      <c r="A123" s="167">
        <v>121</v>
      </c>
      <c r="B123" s="162" t="s">
        <v>259</v>
      </c>
      <c r="C123" s="162" t="s">
        <v>260</v>
      </c>
      <c r="D123" s="182" t="s">
        <v>1116</v>
      </c>
      <c r="E123" s="174" t="s">
        <v>1116</v>
      </c>
      <c r="F123" s="183" t="s">
        <v>1116</v>
      </c>
      <c r="G123" s="182" t="s">
        <v>1116</v>
      </c>
      <c r="H123" s="174" t="s">
        <v>1116</v>
      </c>
      <c r="I123" s="174" t="s">
        <v>1116</v>
      </c>
      <c r="J123" s="174" t="s">
        <v>1116</v>
      </c>
      <c r="K123" s="174" t="s">
        <v>1116</v>
      </c>
      <c r="L123" s="23" t="s">
        <v>1116</v>
      </c>
      <c r="M123" s="39" t="s">
        <v>1116</v>
      </c>
      <c r="N123" s="39" t="s">
        <v>1116</v>
      </c>
      <c r="O123" s="39" t="s">
        <v>1116</v>
      </c>
      <c r="P123" s="212" t="s">
        <v>1116</v>
      </c>
      <c r="Q123" s="202" t="str">
        <f>VLOOKUP(B123,CleanedUp2014!$B$73:$Z$132,5,FALSE)</f>
        <v>~</v>
      </c>
      <c r="R123" s="203" t="str">
        <f>VLOOKUP(B123,CleanedUp2014!$B$73:$Z$132,10,FALSE)</f>
        <v>~</v>
      </c>
      <c r="S123" s="203" t="str">
        <f>VLOOKUP(B123,CleanedUp2014!$B$73:$Z$132,15,FALSE)</f>
        <v>~</v>
      </c>
      <c r="T123" s="202" t="str">
        <f>VLOOKUP(B123,CleanedUp2014!$B$73:$Z$132,16,FALSE)</f>
        <v>~</v>
      </c>
      <c r="U123" s="203" t="str">
        <f>VLOOKUP(B123,CleanedUp2014!$B$73:$Z$132,17,FALSE)</f>
        <v>~</v>
      </c>
      <c r="V123" s="203" t="str">
        <f>VLOOKUP(B123,CleanedUp2014!$B$73:$Z$132,18,FALSE)</f>
        <v>~</v>
      </c>
      <c r="W123" s="202" t="str">
        <f>VLOOKUP(B123,CleanedUp2014!$B$73:$Z$132,19,FALSE)</f>
        <v>~</v>
      </c>
      <c r="X123" s="203" t="str">
        <f>VLOOKUP(B123,CleanedUp2014!$B$73:$Z$132,20,FALSE)</f>
        <v>~</v>
      </c>
      <c r="Y123" s="203" t="str">
        <f>VLOOKUP(B123,CleanedUp2014!$B$73:$Z$132,21,FALSE)</f>
        <v>~</v>
      </c>
      <c r="Z123" s="164"/>
    </row>
    <row r="124" spans="1:26" s="162" customFormat="1">
      <c r="A124" s="167">
        <v>122</v>
      </c>
      <c r="B124" s="162" t="s">
        <v>251</v>
      </c>
      <c r="C124" s="162" t="s">
        <v>252</v>
      </c>
      <c r="D124" s="182" t="s">
        <v>1116</v>
      </c>
      <c r="E124" s="174" t="s">
        <v>1116</v>
      </c>
      <c r="F124" s="183" t="s">
        <v>1116</v>
      </c>
      <c r="G124" s="182" t="s">
        <v>1116</v>
      </c>
      <c r="H124" s="174" t="s">
        <v>1116</v>
      </c>
      <c r="I124" s="174" t="s">
        <v>1116</v>
      </c>
      <c r="J124" s="174" t="s">
        <v>1116</v>
      </c>
      <c r="K124" s="174" t="s">
        <v>1116</v>
      </c>
      <c r="L124" s="23" t="s">
        <v>1116</v>
      </c>
      <c r="M124" s="39" t="s">
        <v>1116</v>
      </c>
      <c r="N124" s="39" t="s">
        <v>1116</v>
      </c>
      <c r="O124" s="39" t="s">
        <v>1116</v>
      </c>
      <c r="P124" s="212" t="s">
        <v>1116</v>
      </c>
      <c r="Q124" s="202" t="str">
        <f>VLOOKUP(B124,CleanedUp2014!$B$73:$Z$132,5,FALSE)</f>
        <v>~</v>
      </c>
      <c r="R124" s="203" t="str">
        <f>VLOOKUP(B124,CleanedUp2014!$B$73:$Z$132,10,FALSE)</f>
        <v>~</v>
      </c>
      <c r="S124" s="203" t="str">
        <f>VLOOKUP(B124,CleanedUp2014!$B$73:$Z$132,15,FALSE)</f>
        <v>~</v>
      </c>
      <c r="T124" s="202" t="str">
        <f>VLOOKUP(B124,CleanedUp2014!$B$73:$Z$132,16,FALSE)</f>
        <v>~</v>
      </c>
      <c r="U124" s="203" t="str">
        <f>VLOOKUP(B124,CleanedUp2014!$B$73:$Z$132,17,FALSE)</f>
        <v>~</v>
      </c>
      <c r="V124" s="203" t="str">
        <f>VLOOKUP(B124,CleanedUp2014!$B$73:$Z$132,18,FALSE)</f>
        <v>~</v>
      </c>
      <c r="W124" s="202" t="str">
        <f>VLOOKUP(B124,CleanedUp2014!$B$73:$Z$132,19,FALSE)</f>
        <v>~</v>
      </c>
      <c r="X124" s="203" t="str">
        <f>VLOOKUP(B124,CleanedUp2014!$B$73:$Z$132,20,FALSE)</f>
        <v>~</v>
      </c>
      <c r="Y124" s="203" t="str">
        <f>VLOOKUP(B124,CleanedUp2014!$B$73:$Z$132,21,FALSE)</f>
        <v>~</v>
      </c>
      <c r="Z124" s="164"/>
    </row>
    <row r="125" spans="1:26" s="162" customFormat="1">
      <c r="A125" s="167">
        <v>123</v>
      </c>
      <c r="B125" s="162" t="s">
        <v>257</v>
      </c>
      <c r="C125" s="162" t="s">
        <v>258</v>
      </c>
      <c r="D125" s="182" t="s">
        <v>1116</v>
      </c>
      <c r="E125" s="174" t="s">
        <v>1116</v>
      </c>
      <c r="F125" s="183" t="s">
        <v>1116</v>
      </c>
      <c r="G125" s="182" t="s">
        <v>1116</v>
      </c>
      <c r="H125" s="174" t="s">
        <v>1116</v>
      </c>
      <c r="I125" s="174" t="s">
        <v>1116</v>
      </c>
      <c r="J125" s="174" t="s">
        <v>1116</v>
      </c>
      <c r="K125" s="174" t="s">
        <v>1116</v>
      </c>
      <c r="L125" s="23" t="s">
        <v>1116</v>
      </c>
      <c r="M125" s="39" t="s">
        <v>1116</v>
      </c>
      <c r="N125" s="39" t="s">
        <v>1116</v>
      </c>
      <c r="O125" s="39" t="s">
        <v>1116</v>
      </c>
      <c r="P125" s="212" t="s">
        <v>1116</v>
      </c>
      <c r="Q125" s="202" t="str">
        <f>VLOOKUP(B125,CleanedUp2014!$B$73:$Z$132,5,FALSE)</f>
        <v>~</v>
      </c>
      <c r="R125" s="203" t="str">
        <f>VLOOKUP(B125,CleanedUp2014!$B$73:$Z$132,10,FALSE)</f>
        <v>~</v>
      </c>
      <c r="S125" s="203" t="str">
        <f>VLOOKUP(B125,CleanedUp2014!$B$73:$Z$132,15,FALSE)</f>
        <v>~</v>
      </c>
      <c r="T125" s="202" t="str">
        <f>VLOOKUP(B125,CleanedUp2014!$B$73:$Z$132,16,FALSE)</f>
        <v>~</v>
      </c>
      <c r="U125" s="203" t="str">
        <f>VLOOKUP(B125,CleanedUp2014!$B$73:$Z$132,17,FALSE)</f>
        <v>~</v>
      </c>
      <c r="V125" s="203" t="str">
        <f>VLOOKUP(B125,CleanedUp2014!$B$73:$Z$132,18,FALSE)</f>
        <v>~</v>
      </c>
      <c r="W125" s="202" t="str">
        <f>VLOOKUP(B125,CleanedUp2014!$B$73:$Z$132,19,FALSE)</f>
        <v>~</v>
      </c>
      <c r="X125" s="203" t="str">
        <f>VLOOKUP(B125,CleanedUp2014!$B$73:$Z$132,20,FALSE)</f>
        <v>~</v>
      </c>
      <c r="Y125" s="203" t="str">
        <f>VLOOKUP(B125,CleanedUp2014!$B$73:$Z$132,21,FALSE)</f>
        <v>~</v>
      </c>
      <c r="Z125" s="164"/>
    </row>
    <row r="126" spans="1:26" s="162" customFormat="1">
      <c r="A126" s="167">
        <v>124</v>
      </c>
      <c r="B126" s="162" t="s">
        <v>261</v>
      </c>
      <c r="C126" s="162" t="s">
        <v>262</v>
      </c>
      <c r="D126" s="182" t="s">
        <v>1116</v>
      </c>
      <c r="E126" s="174" t="s">
        <v>1116</v>
      </c>
      <c r="F126" s="183" t="s">
        <v>1116</v>
      </c>
      <c r="G126" s="182" t="s">
        <v>1116</v>
      </c>
      <c r="H126" s="174" t="s">
        <v>1116</v>
      </c>
      <c r="I126" s="174" t="s">
        <v>1116</v>
      </c>
      <c r="J126" s="174" t="s">
        <v>1116</v>
      </c>
      <c r="K126" s="174" t="s">
        <v>1116</v>
      </c>
      <c r="L126" s="23" t="s">
        <v>1116</v>
      </c>
      <c r="M126" s="39" t="s">
        <v>1116</v>
      </c>
      <c r="N126" s="39" t="s">
        <v>1116</v>
      </c>
      <c r="O126" s="39" t="s">
        <v>1116</v>
      </c>
      <c r="P126" s="212" t="s">
        <v>1116</v>
      </c>
      <c r="Q126" s="202" t="str">
        <f>VLOOKUP(B126,CleanedUp2014!$B$73:$Z$132,5,FALSE)</f>
        <v>~</v>
      </c>
      <c r="R126" s="203" t="str">
        <f>VLOOKUP(B126,CleanedUp2014!$B$73:$Z$132,10,FALSE)</f>
        <v>~</v>
      </c>
      <c r="S126" s="203" t="str">
        <f>VLOOKUP(B126,CleanedUp2014!$B$73:$Z$132,15,FALSE)</f>
        <v>~</v>
      </c>
      <c r="T126" s="202" t="str">
        <f>VLOOKUP(B126,CleanedUp2014!$B$73:$Z$132,16,FALSE)</f>
        <v>~</v>
      </c>
      <c r="U126" s="203" t="str">
        <f>VLOOKUP(B126,CleanedUp2014!$B$73:$Z$132,17,FALSE)</f>
        <v>~</v>
      </c>
      <c r="V126" s="203" t="str">
        <f>VLOOKUP(B126,CleanedUp2014!$B$73:$Z$132,18,FALSE)</f>
        <v>~</v>
      </c>
      <c r="W126" s="202" t="str">
        <f>VLOOKUP(B126,CleanedUp2014!$B$73:$Z$132,19,FALSE)</f>
        <v>~</v>
      </c>
      <c r="X126" s="203" t="str">
        <f>VLOOKUP(B126,CleanedUp2014!$B$73:$Z$132,20,FALSE)</f>
        <v>~</v>
      </c>
      <c r="Y126" s="203" t="str">
        <f>VLOOKUP(B126,CleanedUp2014!$B$73:$Z$132,21,FALSE)</f>
        <v>~</v>
      </c>
      <c r="Z126" s="164"/>
    </row>
    <row r="127" spans="1:26" s="162" customFormat="1">
      <c r="A127" s="167">
        <v>125</v>
      </c>
      <c r="B127" s="162" t="s">
        <v>253</v>
      </c>
      <c r="C127" s="162" t="s">
        <v>852</v>
      </c>
      <c r="D127" s="182" t="s">
        <v>1116</v>
      </c>
      <c r="E127" s="174" t="s">
        <v>1116</v>
      </c>
      <c r="F127" s="183" t="s">
        <v>1116</v>
      </c>
      <c r="G127" s="182" t="s">
        <v>1116</v>
      </c>
      <c r="H127" s="174" t="s">
        <v>1116</v>
      </c>
      <c r="I127" s="174" t="s">
        <v>1116</v>
      </c>
      <c r="J127" s="174" t="s">
        <v>1116</v>
      </c>
      <c r="K127" s="174" t="s">
        <v>1116</v>
      </c>
      <c r="L127" s="23" t="s">
        <v>1116</v>
      </c>
      <c r="M127" s="39" t="s">
        <v>1116</v>
      </c>
      <c r="N127" s="39" t="s">
        <v>1116</v>
      </c>
      <c r="O127" s="39" t="s">
        <v>1116</v>
      </c>
      <c r="P127" s="212" t="s">
        <v>1116</v>
      </c>
      <c r="Q127" s="202" t="str">
        <f>VLOOKUP(B127,CleanedUp2014!$B$73:$Z$132,5,FALSE)</f>
        <v>~</v>
      </c>
      <c r="R127" s="203" t="str">
        <f>VLOOKUP(B127,CleanedUp2014!$B$73:$Z$132,10,FALSE)</f>
        <v>~</v>
      </c>
      <c r="S127" s="203" t="str">
        <f>VLOOKUP(B127,CleanedUp2014!$B$73:$Z$132,15,FALSE)</f>
        <v>~</v>
      </c>
      <c r="T127" s="202" t="str">
        <f>VLOOKUP(B127,CleanedUp2014!$B$73:$Z$132,16,FALSE)</f>
        <v>~</v>
      </c>
      <c r="U127" s="203" t="str">
        <f>VLOOKUP(B127,CleanedUp2014!$B$73:$Z$132,17,FALSE)</f>
        <v>~</v>
      </c>
      <c r="V127" s="203" t="str">
        <f>VLOOKUP(B127,CleanedUp2014!$B$73:$Z$132,18,FALSE)</f>
        <v>~</v>
      </c>
      <c r="W127" s="202" t="str">
        <f>VLOOKUP(B127,CleanedUp2014!$B$73:$Z$132,19,FALSE)</f>
        <v>~</v>
      </c>
      <c r="X127" s="203" t="str">
        <f>VLOOKUP(B127,CleanedUp2014!$B$73:$Z$132,20,FALSE)</f>
        <v>~</v>
      </c>
      <c r="Y127" s="203" t="str">
        <f>VLOOKUP(B127,CleanedUp2014!$B$73:$Z$132,21,FALSE)</f>
        <v>~</v>
      </c>
      <c r="Z127" s="164"/>
    </row>
    <row r="128" spans="1:26" s="161" customFormat="1">
      <c r="A128" s="161">
        <v>126</v>
      </c>
      <c r="B128" s="161" t="s">
        <v>1065</v>
      </c>
      <c r="C128" s="161" t="s">
        <v>1113</v>
      </c>
      <c r="D128" s="178">
        <v>135</v>
      </c>
      <c r="E128" s="179">
        <v>0.77</v>
      </c>
      <c r="F128" s="170" t="s">
        <v>10</v>
      </c>
      <c r="G128" s="178">
        <v>210</v>
      </c>
      <c r="H128" s="179">
        <v>0.17</v>
      </c>
      <c r="I128" s="179">
        <v>0.36</v>
      </c>
      <c r="J128" s="179">
        <v>1</v>
      </c>
      <c r="K128" s="170" t="s">
        <v>10</v>
      </c>
      <c r="L128" s="209" t="s">
        <v>1117</v>
      </c>
      <c r="M128" s="210" t="s">
        <v>1116</v>
      </c>
      <c r="N128" s="210" t="s">
        <v>1116</v>
      </c>
      <c r="O128" s="210" t="s">
        <v>1116</v>
      </c>
      <c r="P128" s="211" t="s">
        <v>1117</v>
      </c>
      <c r="Q128" s="171" t="s">
        <v>30</v>
      </c>
      <c r="R128" s="170" t="s">
        <v>30</v>
      </c>
      <c r="S128" s="170" t="s">
        <v>30</v>
      </c>
      <c r="T128" s="171" t="s">
        <v>30</v>
      </c>
      <c r="U128" s="170" t="s">
        <v>30</v>
      </c>
      <c r="V128" s="170" t="s">
        <v>30</v>
      </c>
      <c r="W128" s="171" t="s">
        <v>30</v>
      </c>
      <c r="X128" s="170" t="s">
        <v>30</v>
      </c>
      <c r="Y128" s="170" t="s">
        <v>30</v>
      </c>
      <c r="Z128" s="172"/>
    </row>
    <row r="129" spans="1:26" s="162" customFormat="1">
      <c r="A129" s="167">
        <v>127</v>
      </c>
      <c r="B129" s="162" t="s">
        <v>1093</v>
      </c>
      <c r="C129" s="162" t="s">
        <v>1094</v>
      </c>
      <c r="D129" s="182" t="s">
        <v>1116</v>
      </c>
      <c r="E129" s="174" t="s">
        <v>1116</v>
      </c>
      <c r="F129" s="183" t="s">
        <v>1116</v>
      </c>
      <c r="G129" s="182" t="s">
        <v>1116</v>
      </c>
      <c r="H129" s="174" t="s">
        <v>1116</v>
      </c>
      <c r="I129" s="174" t="s">
        <v>1116</v>
      </c>
      <c r="J129" s="174" t="s">
        <v>1116</v>
      </c>
      <c r="K129" s="174" t="s">
        <v>1116</v>
      </c>
      <c r="L129" s="23">
        <v>73</v>
      </c>
      <c r="M129" s="39">
        <v>0.99</v>
      </c>
      <c r="N129" s="39">
        <v>0.99</v>
      </c>
      <c r="O129" s="39" t="s">
        <v>1116</v>
      </c>
      <c r="P129" s="212" t="s">
        <v>11</v>
      </c>
      <c r="Q129" s="202" t="s">
        <v>30</v>
      </c>
      <c r="R129" s="203" t="s">
        <v>30</v>
      </c>
      <c r="S129" s="203" t="s">
        <v>30</v>
      </c>
      <c r="T129" s="202" t="s">
        <v>30</v>
      </c>
      <c r="U129" s="203" t="s">
        <v>30</v>
      </c>
      <c r="V129" s="203" t="s">
        <v>30</v>
      </c>
      <c r="W129" s="202" t="s">
        <v>30</v>
      </c>
      <c r="X129" s="203" t="s">
        <v>30</v>
      </c>
      <c r="Y129" s="203" t="s">
        <v>30</v>
      </c>
      <c r="Z129" s="164"/>
    </row>
    <row r="130" spans="1:26" s="162" customFormat="1">
      <c r="A130" s="167">
        <v>128</v>
      </c>
      <c r="B130" s="162" t="s">
        <v>1095</v>
      </c>
      <c r="C130" s="162" t="s">
        <v>1096</v>
      </c>
      <c r="D130" s="182" t="s">
        <v>1116</v>
      </c>
      <c r="E130" s="174" t="s">
        <v>1116</v>
      </c>
      <c r="F130" s="183" t="s">
        <v>1116</v>
      </c>
      <c r="G130" s="182" t="s">
        <v>1116</v>
      </c>
      <c r="H130" s="174" t="s">
        <v>1116</v>
      </c>
      <c r="I130" s="174" t="s">
        <v>1116</v>
      </c>
      <c r="J130" s="174" t="s">
        <v>1116</v>
      </c>
      <c r="K130" s="174" t="s">
        <v>1116</v>
      </c>
      <c r="L130" s="23" t="s">
        <v>1116</v>
      </c>
      <c r="M130" s="39" t="s">
        <v>1116</v>
      </c>
      <c r="N130" s="39" t="s">
        <v>1116</v>
      </c>
      <c r="O130" s="39" t="s">
        <v>1116</v>
      </c>
      <c r="P130" s="212" t="s">
        <v>1116</v>
      </c>
      <c r="Q130" s="202" t="s">
        <v>30</v>
      </c>
      <c r="R130" s="203" t="s">
        <v>30</v>
      </c>
      <c r="S130" s="203" t="s">
        <v>30</v>
      </c>
      <c r="T130" s="202" t="s">
        <v>30</v>
      </c>
      <c r="U130" s="203" t="s">
        <v>30</v>
      </c>
      <c r="V130" s="203" t="s">
        <v>30</v>
      </c>
      <c r="W130" s="202" t="s">
        <v>30</v>
      </c>
      <c r="X130" s="203" t="s">
        <v>30</v>
      </c>
      <c r="Y130" s="203" t="s">
        <v>30</v>
      </c>
      <c r="Z130" s="164"/>
    </row>
    <row r="131" spans="1:26" s="162" customFormat="1">
      <c r="A131" s="167">
        <v>129</v>
      </c>
      <c r="B131" s="162" t="s">
        <v>1097</v>
      </c>
      <c r="C131" s="162" t="s">
        <v>1098</v>
      </c>
      <c r="D131" s="182" t="s">
        <v>1116</v>
      </c>
      <c r="E131" s="174" t="s">
        <v>1116</v>
      </c>
      <c r="F131" s="183" t="s">
        <v>1116</v>
      </c>
      <c r="G131" s="182" t="s">
        <v>1116</v>
      </c>
      <c r="H131" s="174" t="s">
        <v>1116</v>
      </c>
      <c r="I131" s="174" t="s">
        <v>1116</v>
      </c>
      <c r="J131" s="174" t="s">
        <v>1116</v>
      </c>
      <c r="K131" s="174" t="s">
        <v>1116</v>
      </c>
      <c r="L131" s="23">
        <v>73</v>
      </c>
      <c r="M131" s="39">
        <v>1</v>
      </c>
      <c r="N131" s="39">
        <v>1</v>
      </c>
      <c r="O131" s="39" t="s">
        <v>1116</v>
      </c>
      <c r="P131" s="212" t="s">
        <v>11</v>
      </c>
      <c r="Q131" s="202" t="s">
        <v>30</v>
      </c>
      <c r="R131" s="203" t="s">
        <v>30</v>
      </c>
      <c r="S131" s="203" t="s">
        <v>30</v>
      </c>
      <c r="T131" s="202" t="s">
        <v>30</v>
      </c>
      <c r="U131" s="203" t="s">
        <v>30</v>
      </c>
      <c r="V131" s="203" t="s">
        <v>30</v>
      </c>
      <c r="W131" s="202" t="s">
        <v>30</v>
      </c>
      <c r="X131" s="203" t="s">
        <v>30</v>
      </c>
      <c r="Y131" s="203" t="s">
        <v>30</v>
      </c>
      <c r="Z131" s="164"/>
    </row>
    <row r="132" spans="1:26" s="162" customFormat="1">
      <c r="A132" s="167">
        <v>130</v>
      </c>
      <c r="B132" s="162" t="s">
        <v>1099</v>
      </c>
      <c r="C132" s="162" t="s">
        <v>1100</v>
      </c>
      <c r="D132" s="182" t="s">
        <v>1116</v>
      </c>
      <c r="E132" s="174" t="s">
        <v>1116</v>
      </c>
      <c r="F132" s="183" t="s">
        <v>1116</v>
      </c>
      <c r="G132" s="182" t="s">
        <v>1116</v>
      </c>
      <c r="H132" s="174" t="s">
        <v>1116</v>
      </c>
      <c r="I132" s="174" t="s">
        <v>1116</v>
      </c>
      <c r="J132" s="174" t="s">
        <v>1116</v>
      </c>
      <c r="K132" s="174" t="s">
        <v>1116</v>
      </c>
      <c r="L132" s="23" t="s">
        <v>1116</v>
      </c>
      <c r="M132" s="39" t="s">
        <v>1116</v>
      </c>
      <c r="N132" s="39" t="s">
        <v>1116</v>
      </c>
      <c r="O132" s="39" t="s">
        <v>1116</v>
      </c>
      <c r="P132" s="212" t="s">
        <v>1116</v>
      </c>
      <c r="Q132" s="202" t="s">
        <v>30</v>
      </c>
      <c r="R132" s="203" t="s">
        <v>30</v>
      </c>
      <c r="S132" s="203" t="s">
        <v>30</v>
      </c>
      <c r="T132" s="202" t="s">
        <v>30</v>
      </c>
      <c r="U132" s="203" t="s">
        <v>30</v>
      </c>
      <c r="V132" s="203" t="s">
        <v>30</v>
      </c>
      <c r="W132" s="202" t="s">
        <v>30</v>
      </c>
      <c r="X132" s="203" t="s">
        <v>30</v>
      </c>
      <c r="Y132" s="203" t="s">
        <v>30</v>
      </c>
      <c r="Z132" s="164"/>
    </row>
    <row r="133" spans="1:26" s="173" customFormat="1">
      <c r="A133" s="161">
        <v>131</v>
      </c>
      <c r="B133" s="161" t="s">
        <v>316</v>
      </c>
      <c r="C133" s="161" t="s">
        <v>1112</v>
      </c>
      <c r="D133" s="178">
        <v>68</v>
      </c>
      <c r="E133" s="179">
        <v>0.69</v>
      </c>
      <c r="F133" s="170" t="s">
        <v>10</v>
      </c>
      <c r="G133" s="178">
        <v>117</v>
      </c>
      <c r="H133" s="179">
        <v>0.16</v>
      </c>
      <c r="I133" s="179">
        <v>0.21</v>
      </c>
      <c r="J133" s="179">
        <v>0.96</v>
      </c>
      <c r="K133" s="170" t="s">
        <v>10</v>
      </c>
      <c r="L133" s="209" t="s">
        <v>1117</v>
      </c>
      <c r="M133" s="210" t="s">
        <v>1116</v>
      </c>
      <c r="N133" s="210" t="s">
        <v>1116</v>
      </c>
      <c r="O133" s="210" t="s">
        <v>1116</v>
      </c>
      <c r="P133" s="211" t="s">
        <v>1117</v>
      </c>
      <c r="Q133" s="171" t="str">
        <f>VLOOKUP(B133,CleanedUp2014!$B$73:$Z$132,5,FALSE)</f>
        <v>Yes</v>
      </c>
      <c r="R133" s="170" t="str">
        <f>VLOOKUP(B133,CleanedUp2014!$B$73:$Z$132,10,FALSE)</f>
        <v>Yes</v>
      </c>
      <c r="S133" s="170" t="str">
        <f>VLOOKUP(B133,CleanedUp2014!$B$73:$Z$132,15,FALSE)</f>
        <v>~</v>
      </c>
      <c r="T133" s="171" t="str">
        <f>VLOOKUP(B133,CleanedUp2014!$B$73:$Z$132,16,FALSE)</f>
        <v>~</v>
      </c>
      <c r="U133" s="170" t="str">
        <f>VLOOKUP(B133,CleanedUp2014!$B$73:$Z$132,17,FALSE)</f>
        <v>~</v>
      </c>
      <c r="V133" s="170" t="str">
        <f>VLOOKUP(B133,CleanedUp2014!$B$73:$Z$132,18,FALSE)</f>
        <v>~</v>
      </c>
      <c r="W133" s="171" t="str">
        <f>VLOOKUP(B133,CleanedUp2014!$B$73:$Z$132,19,FALSE)</f>
        <v>~</v>
      </c>
      <c r="X133" s="170" t="str">
        <f>VLOOKUP(B133,CleanedUp2014!$B$73:$Z$132,20,FALSE)</f>
        <v>~</v>
      </c>
      <c r="Y133" s="170" t="str">
        <f>VLOOKUP(B133,CleanedUp2014!$B$73:$Z$132,21,FALSE)</f>
        <v>~</v>
      </c>
      <c r="Z133" s="99"/>
    </row>
    <row r="134" spans="1:26">
      <c r="A134" s="167">
        <v>132</v>
      </c>
      <c r="B134" s="162" t="s">
        <v>319</v>
      </c>
      <c r="C134" s="162" t="s">
        <v>320</v>
      </c>
      <c r="D134" s="182" t="s">
        <v>1116</v>
      </c>
      <c r="E134" s="174" t="s">
        <v>1116</v>
      </c>
      <c r="F134" s="183" t="s">
        <v>1116</v>
      </c>
      <c r="G134" s="182" t="s">
        <v>1116</v>
      </c>
      <c r="H134" s="174" t="s">
        <v>1116</v>
      </c>
      <c r="I134" s="174" t="s">
        <v>1116</v>
      </c>
      <c r="J134" s="174" t="s">
        <v>1116</v>
      </c>
      <c r="K134" s="174" t="s">
        <v>1116</v>
      </c>
      <c r="L134" s="23">
        <v>79</v>
      </c>
      <c r="M134" s="39">
        <v>1</v>
      </c>
      <c r="N134" s="39">
        <v>1</v>
      </c>
      <c r="O134" s="39" t="s">
        <v>1116</v>
      </c>
      <c r="P134" s="212" t="s">
        <v>10</v>
      </c>
      <c r="Q134" s="202" t="str">
        <f>VLOOKUP(B134,CleanedUp2014!$B$73:$Z$132,5,FALSE)</f>
        <v>~</v>
      </c>
      <c r="R134" s="203" t="str">
        <f>VLOOKUP(B134,CleanedUp2014!$B$73:$Z$132,10,FALSE)</f>
        <v>~</v>
      </c>
      <c r="S134" s="203" t="str">
        <f>VLOOKUP(B134,CleanedUp2014!$B$73:$Z$132,15,FALSE)</f>
        <v>No</v>
      </c>
      <c r="T134" s="202" t="str">
        <f>VLOOKUP(B134,CleanedUp2014!$B$73:$Z$132,16,FALSE)</f>
        <v>~</v>
      </c>
      <c r="U134" s="203" t="str">
        <f>VLOOKUP(B134,CleanedUp2014!$B$73:$Z$132,17,FALSE)</f>
        <v>~</v>
      </c>
      <c r="V134" s="203" t="str">
        <f>VLOOKUP(B134,CleanedUp2014!$B$73:$Z$132,18,FALSE)</f>
        <v>~</v>
      </c>
      <c r="W134" s="202" t="str">
        <f>VLOOKUP(B134,CleanedUp2014!$B$73:$Z$132,19,FALSE)</f>
        <v>~</v>
      </c>
      <c r="X134" s="203" t="str">
        <f>VLOOKUP(B134,CleanedUp2014!$B$73:$Z$132,20,FALSE)</f>
        <v>~</v>
      </c>
      <c r="Y134" s="203" t="str">
        <f>VLOOKUP(B134,CleanedUp2014!$B$73:$Z$132,21,FALSE)</f>
        <v>~</v>
      </c>
    </row>
    <row r="135" spans="1:26">
      <c r="A135" s="167">
        <v>133</v>
      </c>
      <c r="B135" s="162" t="s">
        <v>317</v>
      </c>
      <c r="C135" s="162" t="s">
        <v>318</v>
      </c>
      <c r="D135" s="182" t="s">
        <v>1116</v>
      </c>
      <c r="E135" s="174" t="s">
        <v>1116</v>
      </c>
      <c r="F135" s="183" t="s">
        <v>1116</v>
      </c>
      <c r="G135" s="182" t="s">
        <v>1116</v>
      </c>
      <c r="H135" s="174" t="s">
        <v>1116</v>
      </c>
      <c r="I135" s="174" t="s">
        <v>1116</v>
      </c>
      <c r="J135" s="174" t="s">
        <v>1116</v>
      </c>
      <c r="K135" s="174" t="s">
        <v>1116</v>
      </c>
      <c r="L135" s="23">
        <v>96</v>
      </c>
      <c r="M135" s="39">
        <v>0.88</v>
      </c>
      <c r="N135" s="39">
        <v>1</v>
      </c>
      <c r="O135" s="39" t="s">
        <v>1116</v>
      </c>
      <c r="P135" s="212" t="s">
        <v>11</v>
      </c>
      <c r="Q135" s="202" t="str">
        <f>VLOOKUP(B135,CleanedUp2014!$B$73:$Z$132,5,FALSE)</f>
        <v>~</v>
      </c>
      <c r="R135" s="203" t="str">
        <f>VLOOKUP(B135,CleanedUp2014!$B$73:$Z$132,10,FALSE)</f>
        <v>~</v>
      </c>
      <c r="S135" s="203" t="str">
        <f>VLOOKUP(B135,CleanedUp2014!$B$73:$Z$132,15,FALSE)</f>
        <v>Yes</v>
      </c>
      <c r="T135" s="202" t="str">
        <f>VLOOKUP(B135,CleanedUp2014!$B$73:$Z$132,16,FALSE)</f>
        <v>~</v>
      </c>
      <c r="U135" s="203" t="str">
        <f>VLOOKUP(B135,CleanedUp2014!$B$73:$Z$132,17,FALSE)</f>
        <v>~</v>
      </c>
      <c r="V135" s="203" t="str">
        <f>VLOOKUP(B135,CleanedUp2014!$B$73:$Z$132,18,FALSE)</f>
        <v>~</v>
      </c>
      <c r="W135" s="202" t="str">
        <f>VLOOKUP(B135,CleanedUp2014!$B$73:$Z$132,19,FALSE)</f>
        <v>~</v>
      </c>
      <c r="X135" s="203" t="str">
        <f>VLOOKUP(B135,CleanedUp2014!$B$73:$Z$132,20,FALSE)</f>
        <v>~</v>
      </c>
      <c r="Y135" s="203" t="str">
        <f>VLOOKUP(B135,CleanedUp2014!$B$73:$Z$132,21,FALSE)</f>
        <v>~</v>
      </c>
    </row>
    <row r="136" spans="1:26">
      <c r="D136" s="182"/>
      <c r="E136" s="174"/>
      <c r="F136" s="183"/>
      <c r="G136" s="182"/>
      <c r="H136" s="174"/>
      <c r="I136" s="174"/>
      <c r="J136" s="174"/>
      <c r="K136" s="174"/>
      <c r="L136" s="208"/>
    </row>
    <row r="137" spans="1:26">
      <c r="D137" s="182"/>
      <c r="E137" s="174"/>
      <c r="F137" s="183"/>
      <c r="G137" s="182"/>
      <c r="H137" s="174"/>
      <c r="I137" s="174"/>
      <c r="J137" s="174"/>
      <c r="K137" s="174"/>
      <c r="L137" s="208"/>
      <c r="P137" s="184"/>
    </row>
    <row r="138" spans="1:26">
      <c r="D138" s="182"/>
      <c r="E138" s="174"/>
      <c r="F138" s="183"/>
      <c r="G138" s="182"/>
      <c r="H138" s="174"/>
      <c r="I138" s="174"/>
      <c r="J138" s="174"/>
      <c r="K138" s="174"/>
      <c r="L138" s="208"/>
      <c r="P138" s="184"/>
    </row>
    <row r="139" spans="1:26">
      <c r="D139" s="182"/>
      <c r="E139" s="174"/>
      <c r="F139" s="183"/>
      <c r="G139" s="182"/>
      <c r="H139" s="174"/>
      <c r="I139" s="174"/>
      <c r="J139" s="174"/>
      <c r="K139" s="174"/>
      <c r="L139" s="208"/>
      <c r="P139" s="184"/>
    </row>
    <row r="140" spans="1:26">
      <c r="D140" s="182"/>
      <c r="E140" s="174"/>
      <c r="F140" s="183"/>
      <c r="G140" s="182"/>
      <c r="H140" s="174"/>
      <c r="I140" s="174"/>
      <c r="J140" s="174"/>
      <c r="K140" s="174"/>
      <c r="L140" s="208"/>
      <c r="P140" s="184"/>
    </row>
    <row r="141" spans="1:26" s="173" customFormat="1">
      <c r="A141" s="167"/>
      <c r="B141" s="161"/>
      <c r="C141" s="161"/>
      <c r="D141" s="178"/>
      <c r="E141" s="179"/>
      <c r="F141" s="170"/>
      <c r="G141" s="178"/>
      <c r="H141" s="179"/>
      <c r="I141" s="179"/>
      <c r="J141" s="179"/>
      <c r="K141" s="170"/>
      <c r="L141" s="178"/>
      <c r="M141" s="207"/>
      <c r="N141" s="179"/>
      <c r="O141" s="179"/>
      <c r="P141" s="180"/>
      <c r="Q141" s="200"/>
      <c r="R141" s="201"/>
      <c r="S141" s="201"/>
      <c r="T141" s="200"/>
      <c r="U141" s="201"/>
      <c r="V141" s="201"/>
      <c r="W141" s="200"/>
      <c r="X141" s="201"/>
      <c r="Y141" s="201"/>
      <c r="Z141" s="99"/>
    </row>
    <row r="142" spans="1:26">
      <c r="D142" s="182"/>
      <c r="E142" s="174"/>
      <c r="F142" s="183"/>
      <c r="G142" s="182"/>
      <c r="H142" s="174"/>
      <c r="I142" s="174"/>
      <c r="J142" s="174"/>
      <c r="K142" s="174"/>
      <c r="L142" s="208"/>
      <c r="P142" s="184"/>
    </row>
    <row r="143" spans="1:26">
      <c r="D143" s="182"/>
      <c r="E143" s="174"/>
      <c r="F143" s="183"/>
      <c r="G143" s="182"/>
      <c r="H143" s="174"/>
      <c r="I143" s="174"/>
      <c r="J143" s="174"/>
      <c r="K143" s="174"/>
      <c r="L143" s="208"/>
      <c r="P143" s="184"/>
    </row>
    <row r="144" spans="1:26">
      <c r="D144" s="182"/>
      <c r="E144" s="174"/>
      <c r="F144" s="183"/>
      <c r="G144" s="182"/>
      <c r="H144" s="174"/>
      <c r="I144" s="174"/>
      <c r="J144" s="174"/>
      <c r="K144" s="174"/>
      <c r="L144" s="208"/>
      <c r="P144" s="184"/>
    </row>
    <row r="145" spans="4:16">
      <c r="D145" s="182"/>
      <c r="E145" s="174"/>
      <c r="F145" s="183"/>
      <c r="G145" s="182"/>
      <c r="H145" s="174"/>
      <c r="I145" s="174"/>
      <c r="J145" s="174"/>
      <c r="K145" s="174"/>
      <c r="L145" s="208"/>
      <c r="P145" s="184"/>
    </row>
    <row r="146" spans="4:16">
      <c r="D146" s="182"/>
      <c r="E146" s="174"/>
      <c r="F146" s="183"/>
      <c r="G146" s="182"/>
      <c r="H146" s="174"/>
      <c r="I146" s="174"/>
      <c r="J146" s="174"/>
      <c r="K146" s="174"/>
      <c r="L146" s="208"/>
      <c r="P146" s="184"/>
    </row>
    <row r="147" spans="4:16">
      <c r="D147" s="182"/>
      <c r="E147" s="174"/>
      <c r="F147" s="183"/>
      <c r="G147" s="182"/>
      <c r="H147" s="174"/>
      <c r="I147" s="174"/>
      <c r="J147" s="174"/>
      <c r="K147" s="174"/>
      <c r="L147" s="208"/>
      <c r="P147" s="184"/>
    </row>
    <row r="148" spans="4:16">
      <c r="D148" s="182"/>
      <c r="E148" s="174"/>
      <c r="F148" s="183"/>
      <c r="G148" s="182"/>
      <c r="H148" s="174"/>
      <c r="I148" s="174"/>
      <c r="J148" s="174"/>
      <c r="K148" s="174"/>
      <c r="L148" s="208"/>
    </row>
    <row r="149" spans="4:16">
      <c r="D149" s="182"/>
      <c r="E149" s="174"/>
      <c r="F149" s="183"/>
      <c r="G149" s="182"/>
      <c r="H149" s="174"/>
      <c r="I149" s="174"/>
      <c r="J149" s="174"/>
      <c r="K149" s="174"/>
      <c r="L149" s="208"/>
      <c r="P149" s="184"/>
    </row>
    <row r="150" spans="4:16">
      <c r="D150" s="182"/>
      <c r="E150" s="174"/>
      <c r="F150" s="183"/>
      <c r="G150" s="182"/>
      <c r="H150" s="174"/>
      <c r="I150" s="174"/>
      <c r="J150" s="174"/>
      <c r="K150" s="174"/>
      <c r="L150" s="208"/>
    </row>
    <row r="151" spans="4:16">
      <c r="D151" s="182"/>
      <c r="E151" s="174"/>
      <c r="F151" s="183"/>
      <c r="G151" s="182"/>
      <c r="H151" s="174"/>
      <c r="I151" s="174"/>
      <c r="J151" s="174"/>
      <c r="K151" s="174"/>
      <c r="L151" s="208"/>
      <c r="P151" s="184"/>
    </row>
    <row r="152" spans="4:16">
      <c r="D152" s="182"/>
      <c r="E152" s="174"/>
      <c r="F152" s="183"/>
      <c r="G152" s="182"/>
      <c r="H152" s="174"/>
      <c r="I152" s="174"/>
      <c r="J152" s="174"/>
      <c r="K152" s="174"/>
      <c r="L152" s="208"/>
      <c r="P152" s="184"/>
    </row>
    <row r="153" spans="4:16">
      <c r="D153" s="182"/>
      <c r="E153" s="174"/>
      <c r="F153" s="183"/>
      <c r="G153" s="182"/>
      <c r="H153" s="174"/>
      <c r="I153" s="174"/>
      <c r="J153" s="174"/>
      <c r="K153" s="174"/>
      <c r="L153" s="208"/>
      <c r="P153" s="184"/>
    </row>
    <row r="154" spans="4:16">
      <c r="D154" s="182"/>
      <c r="E154" s="174"/>
      <c r="F154" s="183"/>
      <c r="G154" s="182"/>
      <c r="H154" s="174"/>
      <c r="I154" s="174"/>
      <c r="J154" s="174"/>
      <c r="K154" s="174"/>
      <c r="L154" s="208"/>
      <c r="P154" s="184"/>
    </row>
    <row r="155" spans="4:16">
      <c r="D155" s="182"/>
      <c r="E155" s="174"/>
      <c r="F155" s="183"/>
      <c r="G155" s="182"/>
      <c r="H155" s="174"/>
      <c r="I155" s="174"/>
      <c r="J155" s="174"/>
      <c r="K155" s="174"/>
      <c r="L155" s="208"/>
    </row>
    <row r="156" spans="4:16">
      <c r="D156" s="182"/>
      <c r="E156" s="174"/>
      <c r="F156" s="183"/>
      <c r="G156" s="182"/>
      <c r="H156" s="174"/>
      <c r="I156" s="174"/>
      <c r="J156" s="174"/>
      <c r="K156" s="174"/>
      <c r="L156" s="208"/>
      <c r="P156" s="184"/>
    </row>
    <row r="157" spans="4:16">
      <c r="D157" s="182"/>
      <c r="E157" s="174"/>
      <c r="F157" s="183"/>
      <c r="G157" s="182"/>
      <c r="H157" s="174"/>
      <c r="I157" s="174"/>
      <c r="J157" s="174"/>
      <c r="K157" s="174"/>
      <c r="L157" s="208"/>
      <c r="P157" s="184"/>
    </row>
    <row r="158" spans="4:16">
      <c r="D158" s="182"/>
      <c r="E158" s="174"/>
      <c r="F158" s="183"/>
      <c r="G158" s="182"/>
      <c r="H158" s="174"/>
      <c r="I158" s="174"/>
      <c r="J158" s="174"/>
      <c r="K158" s="174"/>
      <c r="L158" s="208"/>
      <c r="P158" s="184"/>
    </row>
    <row r="159" spans="4:16">
      <c r="D159" s="182"/>
      <c r="E159" s="174"/>
      <c r="F159" s="183"/>
      <c r="G159" s="182"/>
      <c r="H159" s="174"/>
      <c r="I159" s="174"/>
      <c r="J159" s="174"/>
      <c r="K159" s="174"/>
      <c r="L159" s="208"/>
      <c r="P159" s="184"/>
    </row>
    <row r="160" spans="4:16">
      <c r="D160" s="182"/>
      <c r="E160" s="174"/>
      <c r="F160" s="183"/>
      <c r="G160" s="182"/>
      <c r="H160" s="174"/>
      <c r="I160" s="174"/>
      <c r="J160" s="174"/>
      <c r="K160" s="174"/>
      <c r="L160" s="208"/>
      <c r="P160" s="184"/>
    </row>
    <row r="161" spans="1:26" s="173" customFormat="1">
      <c r="A161" s="167"/>
      <c r="B161" s="161"/>
      <c r="C161" s="161"/>
      <c r="D161" s="178"/>
      <c r="E161" s="179"/>
      <c r="F161" s="170"/>
      <c r="G161" s="178"/>
      <c r="H161" s="179"/>
      <c r="I161" s="179"/>
      <c r="J161" s="179"/>
      <c r="K161" s="170"/>
      <c r="L161" s="178"/>
      <c r="M161" s="207"/>
      <c r="N161" s="179"/>
      <c r="O161" s="179"/>
      <c r="P161" s="180"/>
      <c r="Q161" s="200"/>
      <c r="R161" s="201"/>
      <c r="S161" s="201"/>
      <c r="T161" s="200"/>
      <c r="U161" s="201"/>
      <c r="V161" s="201"/>
      <c r="W161" s="200"/>
      <c r="X161" s="201"/>
      <c r="Y161" s="201"/>
      <c r="Z161" s="99"/>
    </row>
    <row r="162" spans="1:26">
      <c r="D162" s="182"/>
      <c r="E162" s="174"/>
      <c r="F162" s="183"/>
      <c r="G162" s="182"/>
      <c r="H162" s="174"/>
      <c r="I162" s="174"/>
      <c r="J162" s="174"/>
      <c r="K162" s="174"/>
      <c r="L162" s="208"/>
    </row>
    <row r="163" spans="1:26">
      <c r="D163" s="182"/>
      <c r="E163" s="174"/>
      <c r="F163" s="183"/>
      <c r="G163" s="182"/>
      <c r="H163" s="174"/>
      <c r="I163" s="174"/>
      <c r="J163" s="174"/>
      <c r="K163" s="174"/>
      <c r="L163" s="208"/>
      <c r="P163" s="184"/>
    </row>
    <row r="164" spans="1:26">
      <c r="D164" s="182"/>
      <c r="E164" s="174"/>
      <c r="F164" s="183"/>
      <c r="G164" s="182"/>
      <c r="H164" s="174"/>
      <c r="I164" s="174"/>
      <c r="J164" s="174"/>
      <c r="K164" s="174"/>
      <c r="L164" s="208"/>
      <c r="P164" s="184"/>
    </row>
    <row r="165" spans="1:26" s="173" customFormat="1">
      <c r="A165" s="167"/>
      <c r="B165" s="161"/>
      <c r="C165" s="161"/>
      <c r="D165" s="178"/>
      <c r="E165" s="179"/>
      <c r="F165" s="170"/>
      <c r="G165" s="178"/>
      <c r="H165" s="179"/>
      <c r="I165" s="179"/>
      <c r="J165" s="179"/>
      <c r="K165" s="170"/>
      <c r="L165" s="178"/>
      <c r="M165" s="207"/>
      <c r="N165" s="179"/>
      <c r="O165" s="179"/>
      <c r="P165" s="180"/>
      <c r="Q165" s="200"/>
      <c r="R165" s="201"/>
      <c r="S165" s="201"/>
      <c r="T165" s="200"/>
      <c r="U165" s="201"/>
      <c r="V165" s="201"/>
      <c r="W165" s="200"/>
      <c r="X165" s="201"/>
      <c r="Y165" s="201"/>
      <c r="Z165" s="99"/>
    </row>
    <row r="166" spans="1:26">
      <c r="D166" s="182"/>
      <c r="E166" s="174"/>
      <c r="F166" s="183"/>
      <c r="G166" s="182"/>
      <c r="H166" s="174"/>
      <c r="I166" s="174"/>
      <c r="J166" s="174"/>
      <c r="K166" s="174"/>
      <c r="L166" s="208"/>
    </row>
    <row r="167" spans="1:26">
      <c r="D167" s="182"/>
      <c r="E167" s="174"/>
      <c r="F167" s="183"/>
      <c r="G167" s="182"/>
      <c r="H167" s="174"/>
      <c r="I167" s="174"/>
      <c r="J167" s="174"/>
      <c r="K167" s="174"/>
      <c r="L167" s="208"/>
      <c r="P167" s="184"/>
    </row>
    <row r="168" spans="1:26">
      <c r="D168" s="182"/>
      <c r="E168" s="174"/>
      <c r="F168" s="183"/>
      <c r="G168" s="182"/>
      <c r="H168" s="174"/>
      <c r="I168" s="174"/>
      <c r="J168" s="174"/>
      <c r="K168" s="174"/>
      <c r="L168" s="208"/>
      <c r="P168" s="184"/>
    </row>
    <row r="169" spans="1:26">
      <c r="D169" s="182"/>
      <c r="E169" s="174"/>
      <c r="F169" s="183"/>
      <c r="G169" s="182"/>
      <c r="H169" s="174"/>
      <c r="I169" s="174"/>
      <c r="J169" s="174"/>
      <c r="K169" s="174"/>
      <c r="L169" s="208"/>
    </row>
    <row r="170" spans="1:26">
      <c r="D170" s="182"/>
      <c r="E170" s="174"/>
      <c r="F170" s="183"/>
      <c r="G170" s="182"/>
      <c r="H170" s="174"/>
      <c r="I170" s="174"/>
      <c r="J170" s="174"/>
      <c r="K170" s="174"/>
      <c r="L170" s="208"/>
      <c r="P170" s="184"/>
    </row>
    <row r="171" spans="1:26" s="173" customFormat="1">
      <c r="A171" s="167"/>
      <c r="B171" s="161"/>
      <c r="C171" s="161"/>
      <c r="D171" s="178"/>
      <c r="E171" s="179"/>
      <c r="F171" s="170"/>
      <c r="G171" s="178"/>
      <c r="H171" s="179"/>
      <c r="I171" s="179"/>
      <c r="J171" s="179"/>
      <c r="K171" s="170"/>
      <c r="L171" s="178"/>
      <c r="M171" s="207"/>
      <c r="N171" s="179"/>
      <c r="O171" s="179"/>
      <c r="P171" s="180"/>
      <c r="Q171" s="200"/>
      <c r="R171" s="201"/>
      <c r="S171" s="201"/>
      <c r="T171" s="200"/>
      <c r="U171" s="201"/>
      <c r="V171" s="201"/>
      <c r="W171" s="200"/>
      <c r="X171" s="201"/>
      <c r="Y171" s="201"/>
      <c r="Z171" s="99"/>
    </row>
    <row r="172" spans="1:26">
      <c r="D172" s="182"/>
      <c r="E172" s="174"/>
      <c r="F172" s="183"/>
      <c r="G172" s="182"/>
      <c r="H172" s="174"/>
      <c r="I172" s="174"/>
      <c r="J172" s="174"/>
      <c r="K172" s="174"/>
      <c r="L172" s="208"/>
    </row>
    <row r="173" spans="1:26">
      <c r="D173" s="182"/>
      <c r="E173" s="174"/>
      <c r="F173" s="183"/>
      <c r="G173" s="182"/>
      <c r="H173" s="174"/>
      <c r="I173" s="174"/>
      <c r="J173" s="174"/>
      <c r="K173" s="174"/>
      <c r="L173" s="208"/>
    </row>
    <row r="174" spans="1:26">
      <c r="D174" s="182"/>
      <c r="E174" s="174"/>
      <c r="F174" s="183"/>
      <c r="G174" s="182"/>
      <c r="H174" s="174"/>
      <c r="I174" s="174"/>
      <c r="J174" s="174"/>
      <c r="K174" s="174"/>
      <c r="L174" s="208"/>
      <c r="P174" s="184"/>
    </row>
    <row r="175" spans="1:26" s="173" customFormat="1">
      <c r="A175" s="167"/>
      <c r="B175" s="161"/>
      <c r="C175" s="161"/>
      <c r="D175" s="178"/>
      <c r="E175" s="179"/>
      <c r="F175" s="170"/>
      <c r="G175" s="178"/>
      <c r="H175" s="179"/>
      <c r="I175" s="179"/>
      <c r="J175" s="179"/>
      <c r="K175" s="170"/>
      <c r="L175" s="178"/>
      <c r="M175" s="207"/>
      <c r="N175" s="179"/>
      <c r="O175" s="179"/>
      <c r="P175" s="180"/>
      <c r="Q175" s="200"/>
      <c r="R175" s="201"/>
      <c r="S175" s="201"/>
      <c r="T175" s="200"/>
      <c r="U175" s="201"/>
      <c r="V175" s="201"/>
      <c r="W175" s="200"/>
      <c r="X175" s="201"/>
      <c r="Y175" s="201"/>
      <c r="Z175" s="99"/>
    </row>
    <row r="176" spans="1:26">
      <c r="D176" s="182"/>
      <c r="E176" s="174"/>
      <c r="F176" s="183"/>
      <c r="G176" s="182"/>
      <c r="H176" s="174"/>
      <c r="I176" s="174"/>
      <c r="J176" s="174"/>
      <c r="K176" s="174"/>
      <c r="L176" s="208"/>
      <c r="P176" s="184"/>
    </row>
    <row r="177" spans="1:26">
      <c r="D177" s="182"/>
      <c r="E177" s="174"/>
      <c r="F177" s="183"/>
      <c r="G177" s="182"/>
      <c r="H177" s="174"/>
      <c r="I177" s="174"/>
      <c r="J177" s="174"/>
      <c r="K177" s="174"/>
      <c r="L177" s="208"/>
    </row>
    <row r="178" spans="1:26">
      <c r="D178" s="182"/>
      <c r="E178" s="174"/>
      <c r="F178" s="183"/>
      <c r="G178" s="182"/>
      <c r="H178" s="174"/>
      <c r="I178" s="174"/>
      <c r="J178" s="174"/>
      <c r="K178" s="174"/>
      <c r="L178" s="208"/>
    </row>
    <row r="179" spans="1:26">
      <c r="D179" s="182"/>
      <c r="E179" s="174"/>
      <c r="F179" s="183"/>
      <c r="G179" s="182"/>
      <c r="H179" s="174"/>
      <c r="I179" s="174"/>
      <c r="J179" s="174"/>
      <c r="K179" s="174"/>
      <c r="L179" s="208"/>
      <c r="P179" s="184"/>
    </row>
    <row r="180" spans="1:26">
      <c r="D180" s="182"/>
      <c r="E180" s="174"/>
      <c r="F180" s="183"/>
      <c r="G180" s="182"/>
      <c r="H180" s="174"/>
      <c r="I180" s="174"/>
      <c r="J180" s="174"/>
      <c r="K180" s="174"/>
      <c r="L180" s="208"/>
    </row>
    <row r="181" spans="1:26">
      <c r="D181" s="182"/>
      <c r="E181" s="174"/>
      <c r="F181" s="183"/>
      <c r="G181" s="182"/>
      <c r="H181" s="174"/>
      <c r="I181" s="174"/>
      <c r="J181" s="174"/>
      <c r="K181" s="174"/>
      <c r="L181" s="208"/>
    </row>
    <row r="182" spans="1:26">
      <c r="D182" s="182"/>
      <c r="E182" s="174"/>
      <c r="F182" s="183"/>
      <c r="G182" s="182"/>
      <c r="H182" s="174"/>
      <c r="I182" s="174"/>
      <c r="J182" s="174"/>
      <c r="K182" s="174"/>
      <c r="L182" s="208"/>
    </row>
    <row r="183" spans="1:26" s="173" customFormat="1">
      <c r="A183" s="167"/>
      <c r="B183" s="161"/>
      <c r="C183" s="161"/>
      <c r="D183" s="178"/>
      <c r="E183" s="179"/>
      <c r="F183" s="170"/>
      <c r="G183" s="178"/>
      <c r="H183" s="179"/>
      <c r="I183" s="179"/>
      <c r="J183" s="179"/>
      <c r="K183" s="170"/>
      <c r="L183" s="178"/>
      <c r="M183" s="207"/>
      <c r="N183" s="179"/>
      <c r="O183" s="179"/>
      <c r="P183" s="180"/>
      <c r="Q183" s="200"/>
      <c r="R183" s="201"/>
      <c r="S183" s="201"/>
      <c r="T183" s="200"/>
      <c r="U183" s="201"/>
      <c r="V183" s="201"/>
      <c r="W183" s="200"/>
      <c r="X183" s="201"/>
      <c r="Y183" s="201"/>
      <c r="Z183" s="99"/>
    </row>
    <row r="184" spans="1:26">
      <c r="D184" s="182"/>
      <c r="E184" s="174"/>
      <c r="F184" s="183"/>
      <c r="G184" s="182"/>
      <c r="H184" s="174"/>
      <c r="I184" s="174"/>
      <c r="J184" s="174"/>
      <c r="K184" s="174"/>
      <c r="L184" s="208"/>
      <c r="P184" s="184"/>
    </row>
    <row r="185" spans="1:26">
      <c r="D185" s="182"/>
      <c r="E185" s="174"/>
      <c r="F185" s="183"/>
      <c r="G185" s="182"/>
      <c r="H185" s="174"/>
      <c r="I185" s="174"/>
      <c r="J185" s="174"/>
      <c r="K185" s="174"/>
      <c r="L185" s="208"/>
      <c r="P185" s="184"/>
    </row>
    <row r="186" spans="1:26">
      <c r="D186" s="182"/>
      <c r="E186" s="174"/>
      <c r="F186" s="183"/>
      <c r="G186" s="182"/>
      <c r="H186" s="174"/>
      <c r="I186" s="174"/>
      <c r="J186" s="174"/>
      <c r="K186" s="174"/>
      <c r="L186" s="208"/>
      <c r="P186" s="184"/>
    </row>
    <row r="187" spans="1:26">
      <c r="D187" s="182"/>
      <c r="E187" s="174"/>
      <c r="F187" s="183"/>
      <c r="G187" s="182"/>
      <c r="H187" s="174"/>
      <c r="I187" s="174"/>
      <c r="J187" s="174"/>
      <c r="K187" s="174"/>
      <c r="L187" s="208"/>
      <c r="P187" s="184"/>
    </row>
    <row r="188" spans="1:26">
      <c r="D188" s="182"/>
      <c r="E188" s="174"/>
      <c r="F188" s="183"/>
      <c r="G188" s="182"/>
      <c r="H188" s="174"/>
      <c r="I188" s="174"/>
      <c r="J188" s="174"/>
      <c r="K188" s="174"/>
      <c r="L188" s="208"/>
      <c r="P188" s="184"/>
    </row>
    <row r="189" spans="1:26" s="173" customFormat="1">
      <c r="A189" s="167"/>
      <c r="B189" s="161"/>
      <c r="C189" s="161"/>
      <c r="D189" s="178"/>
      <c r="E189" s="179"/>
      <c r="F189" s="170"/>
      <c r="G189" s="178"/>
      <c r="H189" s="179"/>
      <c r="I189" s="179"/>
      <c r="J189" s="179"/>
      <c r="K189" s="170"/>
      <c r="L189" s="178"/>
      <c r="M189" s="207"/>
      <c r="N189" s="179"/>
      <c r="O189" s="179"/>
      <c r="P189" s="180"/>
      <c r="Q189" s="200"/>
      <c r="R189" s="201"/>
      <c r="S189" s="201"/>
      <c r="T189" s="200"/>
      <c r="U189" s="201"/>
      <c r="V189" s="201"/>
      <c r="W189" s="200"/>
      <c r="X189" s="201"/>
      <c r="Y189" s="201"/>
      <c r="Z189" s="99"/>
    </row>
    <row r="190" spans="1:26">
      <c r="D190" s="182"/>
      <c r="E190" s="174"/>
      <c r="F190" s="183"/>
      <c r="G190" s="182"/>
      <c r="H190" s="174"/>
      <c r="I190" s="174"/>
      <c r="J190" s="174"/>
      <c r="K190" s="174"/>
      <c r="L190" s="208"/>
    </row>
    <row r="191" spans="1:26">
      <c r="D191" s="182"/>
      <c r="E191" s="174"/>
      <c r="F191" s="183"/>
      <c r="G191" s="182"/>
      <c r="H191" s="174"/>
      <c r="I191" s="174"/>
      <c r="J191" s="174"/>
      <c r="K191" s="174"/>
      <c r="L191" s="208"/>
      <c r="P191" s="184"/>
    </row>
    <row r="192" spans="1:26">
      <c r="D192" s="182"/>
      <c r="E192" s="174"/>
      <c r="F192" s="183"/>
      <c r="G192" s="182"/>
      <c r="H192" s="174"/>
      <c r="I192" s="174"/>
      <c r="J192" s="174"/>
      <c r="K192" s="174"/>
      <c r="L192" s="208"/>
    </row>
    <row r="193" spans="1:26">
      <c r="D193" s="182"/>
      <c r="E193" s="174"/>
      <c r="F193" s="183"/>
      <c r="G193" s="182"/>
      <c r="H193" s="174"/>
      <c r="I193" s="174"/>
      <c r="J193" s="174"/>
      <c r="K193" s="174"/>
      <c r="L193" s="208"/>
      <c r="P193" s="184"/>
    </row>
    <row r="194" spans="1:26" s="173" customFormat="1">
      <c r="A194" s="167"/>
      <c r="B194" s="161"/>
      <c r="C194" s="161"/>
      <c r="D194" s="178"/>
      <c r="E194" s="179"/>
      <c r="F194" s="170"/>
      <c r="G194" s="178"/>
      <c r="H194" s="179"/>
      <c r="I194" s="179"/>
      <c r="J194" s="179"/>
      <c r="K194" s="170"/>
      <c r="L194" s="178"/>
      <c r="M194" s="207"/>
      <c r="N194" s="179"/>
      <c r="O194" s="179"/>
      <c r="P194" s="180"/>
      <c r="Q194" s="200"/>
      <c r="R194" s="201"/>
      <c r="S194" s="201"/>
      <c r="T194" s="200"/>
      <c r="U194" s="201"/>
      <c r="V194" s="201"/>
      <c r="W194" s="200"/>
      <c r="X194" s="201"/>
      <c r="Y194" s="201"/>
      <c r="Z194" s="99"/>
    </row>
    <row r="195" spans="1:26">
      <c r="D195" s="182"/>
      <c r="E195" s="174"/>
      <c r="F195" s="183"/>
      <c r="G195" s="182"/>
      <c r="H195" s="174"/>
      <c r="I195" s="174"/>
      <c r="J195" s="174"/>
      <c r="K195" s="174"/>
      <c r="L195" s="208"/>
    </row>
    <row r="196" spans="1:26">
      <c r="D196" s="182"/>
      <c r="E196" s="174"/>
      <c r="F196" s="183"/>
      <c r="G196" s="182"/>
      <c r="H196" s="174"/>
      <c r="I196" s="174"/>
      <c r="J196" s="174"/>
      <c r="K196" s="174"/>
      <c r="L196" s="20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AD133"/>
  <sheetViews>
    <sheetView zoomScale="80" zoomScaleNormal="80" workbookViewId="0">
      <selection activeCell="J101" sqref="J101"/>
    </sheetView>
  </sheetViews>
  <sheetFormatPr defaultRowHeight="15"/>
  <cols>
    <col min="1" max="1" width="5.28515625" bestFit="1" customWidth="1"/>
    <col min="2" max="2" width="14.7109375" customWidth="1"/>
    <col min="3" max="3" width="51.5703125" bestFit="1" customWidth="1"/>
    <col min="4" max="4" width="13.28515625" style="116" customWidth="1"/>
    <col min="5" max="5" width="13.28515625" style="117" customWidth="1"/>
    <col min="6" max="6" width="13.28515625" style="109" customWidth="1"/>
    <col min="7" max="7" width="13.28515625" style="23" customWidth="1"/>
    <col min="8" max="8" width="13.28515625" style="20" customWidth="1"/>
    <col min="9" max="9" width="13.28515625" style="117" customWidth="1"/>
    <col min="10" max="10" width="13.28515625" style="20" customWidth="1"/>
    <col min="11" max="11" width="13.28515625" style="109" customWidth="1"/>
    <col min="12" max="12" width="13.28515625" style="23" customWidth="1"/>
    <col min="13" max="13" width="12.5703125" style="27" customWidth="1"/>
    <col min="14" max="15" width="13.28515625" style="27" customWidth="1"/>
    <col min="16" max="16" width="13.28515625" style="109" customWidth="1"/>
    <col min="17" max="17" width="9.140625" style="92"/>
    <col min="20" max="20" width="9.140625" style="92"/>
    <col min="23" max="23" width="9.140625" style="92"/>
    <col min="27" max="27" width="0" style="92" hidden="1" customWidth="1"/>
    <col min="28" max="30" width="0" hidden="1" customWidth="1"/>
  </cols>
  <sheetData>
    <row r="1" spans="1:30">
      <c r="B1">
        <v>1</v>
      </c>
      <c r="C1" s="116">
        <v>2</v>
      </c>
      <c r="D1" s="117">
        <v>3</v>
      </c>
      <c r="E1" s="117">
        <v>4</v>
      </c>
      <c r="F1" s="117">
        <v>5</v>
      </c>
      <c r="G1" s="117">
        <v>6</v>
      </c>
      <c r="H1" s="117">
        <v>7</v>
      </c>
      <c r="I1" s="117">
        <v>8</v>
      </c>
      <c r="J1" s="117">
        <v>9</v>
      </c>
      <c r="K1" s="117">
        <v>10</v>
      </c>
      <c r="L1" s="117">
        <v>11</v>
      </c>
      <c r="M1" s="117">
        <v>12</v>
      </c>
      <c r="N1" s="117">
        <v>13</v>
      </c>
      <c r="O1" s="117">
        <v>14</v>
      </c>
      <c r="P1" s="117">
        <v>15</v>
      </c>
      <c r="Q1" s="117">
        <v>16</v>
      </c>
      <c r="R1" s="117">
        <v>17</v>
      </c>
      <c r="S1" s="117">
        <v>18</v>
      </c>
      <c r="T1" s="117">
        <v>19</v>
      </c>
      <c r="U1" s="117">
        <v>20</v>
      </c>
      <c r="V1" s="117">
        <v>21</v>
      </c>
      <c r="W1" s="117">
        <v>22</v>
      </c>
      <c r="X1" s="117">
        <v>23</v>
      </c>
      <c r="Y1" s="117">
        <v>24</v>
      </c>
      <c r="Z1" s="117">
        <v>25</v>
      </c>
    </row>
    <row r="2" spans="1:30" ht="15.75">
      <c r="D2" s="32">
        <v>2014</v>
      </c>
      <c r="Q2" s="32">
        <v>2013</v>
      </c>
      <c r="R2" s="28"/>
      <c r="S2" s="28"/>
      <c r="T2" s="32">
        <v>2012</v>
      </c>
      <c r="U2" s="28"/>
      <c r="V2" s="28"/>
      <c r="W2" s="32">
        <v>2011</v>
      </c>
      <c r="X2" s="42"/>
      <c r="Y2" s="42"/>
      <c r="Z2" s="42"/>
      <c r="AA2" s="32">
        <v>2010</v>
      </c>
      <c r="AB2" s="34"/>
      <c r="AC2" s="43"/>
      <c r="AD2" s="43"/>
    </row>
    <row r="3" spans="1:30" s="102" customFormat="1" ht="28.5" customHeight="1">
      <c r="A3" s="102" t="s">
        <v>94</v>
      </c>
      <c r="B3" s="102" t="s">
        <v>95</v>
      </c>
      <c r="C3" s="102" t="s">
        <v>96</v>
      </c>
      <c r="D3" s="103" t="s">
        <v>97</v>
      </c>
      <c r="E3" s="104" t="s">
        <v>98</v>
      </c>
      <c r="F3" s="105" t="s">
        <v>27</v>
      </c>
      <c r="G3" s="106" t="s">
        <v>99</v>
      </c>
      <c r="H3" s="104" t="s">
        <v>100</v>
      </c>
      <c r="I3" s="104" t="s">
        <v>77</v>
      </c>
      <c r="J3" s="104" t="s">
        <v>101</v>
      </c>
      <c r="K3" s="105" t="s">
        <v>28</v>
      </c>
      <c r="L3" s="93" t="s">
        <v>102</v>
      </c>
      <c r="M3" s="94" t="s">
        <v>103</v>
      </c>
      <c r="N3" s="94" t="s">
        <v>104</v>
      </c>
      <c r="O3" s="94" t="s">
        <v>105</v>
      </c>
      <c r="P3" s="105" t="s">
        <v>106</v>
      </c>
      <c r="Q3" s="24" t="s">
        <v>27</v>
      </c>
      <c r="R3" s="19" t="s">
        <v>28</v>
      </c>
      <c r="S3" s="19" t="s">
        <v>29</v>
      </c>
      <c r="T3" s="24" t="s">
        <v>27</v>
      </c>
      <c r="U3" s="19" t="s">
        <v>28</v>
      </c>
      <c r="V3" s="19" t="s">
        <v>29</v>
      </c>
      <c r="W3" s="24" t="s">
        <v>27</v>
      </c>
      <c r="X3" s="19" t="s">
        <v>28</v>
      </c>
      <c r="Y3" s="95" t="s">
        <v>82</v>
      </c>
      <c r="Z3" s="95" t="s">
        <v>83</v>
      </c>
      <c r="AA3" s="24" t="s">
        <v>27</v>
      </c>
      <c r="AB3" s="19" t="s">
        <v>28</v>
      </c>
      <c r="AC3" s="95" t="s">
        <v>82</v>
      </c>
      <c r="AD3" s="95" t="s">
        <v>83</v>
      </c>
    </row>
    <row r="4" spans="1:30" hidden="1">
      <c r="A4" s="107">
        <v>1</v>
      </c>
      <c r="B4" t="s">
        <v>107</v>
      </c>
      <c r="C4" t="s">
        <v>108</v>
      </c>
      <c r="D4" s="108">
        <v>99</v>
      </c>
      <c r="E4" s="20">
        <v>0.59</v>
      </c>
      <c r="F4" s="109" t="s">
        <v>10</v>
      </c>
      <c r="G4" s="108">
        <v>154</v>
      </c>
      <c r="H4" s="20">
        <v>0.18</v>
      </c>
      <c r="I4" s="20">
        <v>0.12</v>
      </c>
      <c r="J4" s="20">
        <v>1</v>
      </c>
      <c r="K4" s="109" t="s">
        <v>10</v>
      </c>
      <c r="L4" s="108">
        <v>74</v>
      </c>
      <c r="M4" s="110">
        <v>0.99</v>
      </c>
      <c r="N4" s="110">
        <v>1</v>
      </c>
      <c r="O4" s="110">
        <v>1</v>
      </c>
      <c r="P4" s="109" t="s">
        <v>11</v>
      </c>
      <c r="Q4" s="92" t="s">
        <v>11</v>
      </c>
      <c r="R4" t="s">
        <v>10</v>
      </c>
      <c r="S4" t="s">
        <v>10</v>
      </c>
      <c r="T4" s="92" t="s">
        <v>10</v>
      </c>
      <c r="U4" t="s">
        <v>10</v>
      </c>
      <c r="V4" t="s">
        <v>10</v>
      </c>
      <c r="W4" s="92" t="e">
        <v>#N/A</v>
      </c>
      <c r="X4" t="e">
        <v>#N/A</v>
      </c>
      <c r="Y4" t="e">
        <v>#N/A</v>
      </c>
      <c r="Z4" t="e">
        <v>#N/A</v>
      </c>
    </row>
    <row r="5" spans="1:30" hidden="1">
      <c r="A5" s="107">
        <v>2</v>
      </c>
      <c r="B5" t="s">
        <v>109</v>
      </c>
      <c r="C5" t="s">
        <v>110</v>
      </c>
      <c r="D5" s="108">
        <v>92</v>
      </c>
      <c r="E5" s="20">
        <v>0.55000000000000004</v>
      </c>
      <c r="F5" s="109" t="s">
        <v>10</v>
      </c>
      <c r="G5" s="108">
        <v>131</v>
      </c>
      <c r="H5" s="20">
        <v>0.18</v>
      </c>
      <c r="I5" s="20">
        <v>0.16</v>
      </c>
      <c r="J5" s="20">
        <v>0.95</v>
      </c>
      <c r="K5" s="109" t="s">
        <v>10</v>
      </c>
      <c r="L5" s="108">
        <v>77</v>
      </c>
      <c r="M5" s="110">
        <v>0.96</v>
      </c>
      <c r="N5" s="110">
        <v>0.98</v>
      </c>
      <c r="O5" s="110">
        <v>0.97</v>
      </c>
      <c r="P5" s="109" t="s">
        <v>10</v>
      </c>
      <c r="Q5" s="92" t="s">
        <v>10</v>
      </c>
      <c r="R5" t="s">
        <v>10</v>
      </c>
      <c r="S5" t="s">
        <v>10</v>
      </c>
      <c r="T5" s="92" t="s">
        <v>11</v>
      </c>
      <c r="U5" t="s">
        <v>10</v>
      </c>
      <c r="V5" t="s">
        <v>11</v>
      </c>
      <c r="W5" s="92" t="e">
        <v>#N/A</v>
      </c>
      <c r="X5" t="e">
        <v>#N/A</v>
      </c>
      <c r="Y5" t="e">
        <v>#N/A</v>
      </c>
      <c r="Z5" t="e">
        <v>#N/A</v>
      </c>
    </row>
    <row r="6" spans="1:30" hidden="1">
      <c r="A6" s="107">
        <v>3</v>
      </c>
      <c r="B6" t="s">
        <v>111</v>
      </c>
      <c r="C6" t="s">
        <v>112</v>
      </c>
      <c r="D6" s="108">
        <v>110</v>
      </c>
      <c r="E6" s="20">
        <v>0.54</v>
      </c>
      <c r="F6" s="109" t="s">
        <v>10</v>
      </c>
      <c r="G6" s="108">
        <v>173</v>
      </c>
      <c r="H6" s="20">
        <v>0.13</v>
      </c>
      <c r="I6" s="20">
        <v>0.15</v>
      </c>
      <c r="J6" s="20">
        <v>1</v>
      </c>
      <c r="K6" s="109" t="s">
        <v>11</v>
      </c>
      <c r="L6" s="108">
        <v>64</v>
      </c>
      <c r="M6" s="110">
        <v>0.99</v>
      </c>
      <c r="N6" s="110">
        <v>1</v>
      </c>
      <c r="O6" s="110">
        <v>1</v>
      </c>
      <c r="P6" s="109" t="s">
        <v>11</v>
      </c>
      <c r="Q6" s="92" t="s">
        <v>11</v>
      </c>
      <c r="R6" t="s">
        <v>10</v>
      </c>
      <c r="S6" t="s">
        <v>11</v>
      </c>
      <c r="T6" s="92" t="s">
        <v>10</v>
      </c>
      <c r="U6" t="s">
        <v>10</v>
      </c>
      <c r="V6" t="s">
        <v>11</v>
      </c>
      <c r="W6" s="92" t="s">
        <v>10</v>
      </c>
      <c r="X6" t="s">
        <v>10</v>
      </c>
      <c r="Y6" t="s">
        <v>11</v>
      </c>
      <c r="Z6" t="s">
        <v>11</v>
      </c>
    </row>
    <row r="7" spans="1:30" hidden="1">
      <c r="A7" s="107">
        <v>4</v>
      </c>
      <c r="B7" t="s">
        <v>113</v>
      </c>
      <c r="C7" t="s">
        <v>114</v>
      </c>
      <c r="D7" s="108">
        <v>80</v>
      </c>
      <c r="E7" s="20">
        <v>0.84</v>
      </c>
      <c r="F7" s="109" t="s">
        <v>10</v>
      </c>
      <c r="G7" s="108">
        <v>123</v>
      </c>
      <c r="H7" s="20">
        <v>0.33</v>
      </c>
      <c r="I7" s="20">
        <v>0.14000000000000001</v>
      </c>
      <c r="J7" s="20">
        <v>1</v>
      </c>
      <c r="K7" s="109" t="s">
        <v>10</v>
      </c>
      <c r="L7" s="108">
        <v>94</v>
      </c>
      <c r="M7" s="110">
        <v>0.98</v>
      </c>
      <c r="N7" s="110">
        <v>0.99</v>
      </c>
      <c r="O7" s="110">
        <v>1</v>
      </c>
      <c r="P7" s="109" t="s">
        <v>10</v>
      </c>
      <c r="Q7" s="92" t="s">
        <v>10</v>
      </c>
      <c r="R7" t="s">
        <v>10</v>
      </c>
      <c r="S7" t="s">
        <v>10</v>
      </c>
      <c r="T7" s="92" t="s">
        <v>10</v>
      </c>
      <c r="U7" t="s">
        <v>10</v>
      </c>
      <c r="V7" t="s">
        <v>10</v>
      </c>
      <c r="W7" s="92" t="e">
        <v>#N/A</v>
      </c>
      <c r="X7" t="e">
        <v>#N/A</v>
      </c>
      <c r="Y7" t="e">
        <v>#N/A</v>
      </c>
      <c r="Z7" t="e">
        <v>#N/A</v>
      </c>
    </row>
    <row r="8" spans="1:30" hidden="1">
      <c r="A8" s="107">
        <v>5</v>
      </c>
      <c r="B8" t="s">
        <v>115</v>
      </c>
      <c r="C8" t="s">
        <v>116</v>
      </c>
      <c r="D8" s="108">
        <v>140</v>
      </c>
      <c r="E8" s="20">
        <v>0.71</v>
      </c>
      <c r="F8" s="109" t="s">
        <v>10</v>
      </c>
      <c r="G8" s="108">
        <v>221</v>
      </c>
      <c r="H8" s="20">
        <v>0.2</v>
      </c>
      <c r="I8" s="20">
        <v>0.15</v>
      </c>
      <c r="J8" s="20">
        <v>0.99</v>
      </c>
      <c r="K8" s="109" t="s">
        <v>10</v>
      </c>
      <c r="L8" s="108">
        <v>68</v>
      </c>
      <c r="M8" s="110">
        <v>0.97</v>
      </c>
      <c r="N8" s="110">
        <v>0.99</v>
      </c>
      <c r="O8" s="110">
        <v>1</v>
      </c>
      <c r="P8" s="109" t="s">
        <v>11</v>
      </c>
      <c r="Q8" s="92" t="s">
        <v>11</v>
      </c>
      <c r="R8" t="s">
        <v>10</v>
      </c>
      <c r="S8" t="s">
        <v>11</v>
      </c>
      <c r="T8" s="92" t="s">
        <v>10</v>
      </c>
      <c r="U8" t="s">
        <v>10</v>
      </c>
      <c r="V8" t="s">
        <v>11</v>
      </c>
      <c r="W8" s="92" t="s">
        <v>10</v>
      </c>
      <c r="X8" t="s">
        <v>10</v>
      </c>
      <c r="Y8" t="s">
        <v>10</v>
      </c>
      <c r="Z8" t="s">
        <v>10</v>
      </c>
    </row>
    <row r="9" spans="1:30" hidden="1">
      <c r="A9" s="107">
        <v>6</v>
      </c>
      <c r="B9" t="s">
        <v>117</v>
      </c>
      <c r="C9" t="s">
        <v>118</v>
      </c>
      <c r="D9" s="108">
        <v>325</v>
      </c>
      <c r="E9" s="20">
        <v>0.42</v>
      </c>
      <c r="F9" s="109" t="s">
        <v>11</v>
      </c>
      <c r="G9" s="108">
        <v>481</v>
      </c>
      <c r="H9" s="20">
        <v>0.16</v>
      </c>
      <c r="I9" s="20">
        <v>0.17</v>
      </c>
      <c r="J9" s="20">
        <v>1</v>
      </c>
      <c r="K9" s="109" t="s">
        <v>11</v>
      </c>
      <c r="L9" s="108">
        <v>71</v>
      </c>
      <c r="M9" s="110">
        <v>1</v>
      </c>
      <c r="N9" s="110">
        <v>0.99</v>
      </c>
      <c r="O9" s="110">
        <v>1</v>
      </c>
      <c r="P9" s="109" t="s">
        <v>11</v>
      </c>
      <c r="Q9" s="92" t="s">
        <v>11</v>
      </c>
      <c r="R9" t="s">
        <v>11</v>
      </c>
      <c r="S9" t="s">
        <v>10</v>
      </c>
      <c r="T9" s="92" t="s">
        <v>10</v>
      </c>
      <c r="U9" t="s">
        <v>10</v>
      </c>
      <c r="V9" t="s">
        <v>10</v>
      </c>
      <c r="W9" s="92" t="s">
        <v>10</v>
      </c>
      <c r="X9" t="s">
        <v>10</v>
      </c>
      <c r="Y9" t="s">
        <v>11</v>
      </c>
      <c r="Z9" t="s">
        <v>11</v>
      </c>
    </row>
    <row r="10" spans="1:30" hidden="1">
      <c r="A10" s="107">
        <v>7</v>
      </c>
      <c r="B10" t="s">
        <v>119</v>
      </c>
      <c r="C10" t="s">
        <v>120</v>
      </c>
      <c r="D10" s="108">
        <v>222</v>
      </c>
      <c r="E10" s="20">
        <v>0.61</v>
      </c>
      <c r="F10" s="109" t="s">
        <v>10</v>
      </c>
      <c r="G10" s="108">
        <v>329</v>
      </c>
      <c r="H10" s="20">
        <v>0.14000000000000001</v>
      </c>
      <c r="I10" s="20">
        <v>0.12</v>
      </c>
      <c r="J10" s="20">
        <v>1</v>
      </c>
      <c r="K10" s="109" t="s">
        <v>10</v>
      </c>
      <c r="L10" s="108">
        <v>58</v>
      </c>
      <c r="M10" s="110">
        <v>0.97</v>
      </c>
      <c r="N10" s="110">
        <v>0.98</v>
      </c>
      <c r="O10" s="110">
        <v>0.98</v>
      </c>
      <c r="P10" s="109" t="s">
        <v>11</v>
      </c>
      <c r="Q10" s="92" t="s">
        <v>10</v>
      </c>
      <c r="R10" t="s">
        <v>11</v>
      </c>
      <c r="S10" t="s">
        <v>11</v>
      </c>
      <c r="T10" s="92" t="s">
        <v>10</v>
      </c>
      <c r="U10" t="s">
        <v>10</v>
      </c>
      <c r="V10" t="s">
        <v>11</v>
      </c>
      <c r="W10" s="92" t="s">
        <v>10</v>
      </c>
      <c r="X10" t="s">
        <v>10</v>
      </c>
      <c r="Y10" t="s">
        <v>10</v>
      </c>
      <c r="Z10" t="s">
        <v>10</v>
      </c>
    </row>
    <row r="11" spans="1:30" hidden="1">
      <c r="A11" s="107">
        <v>8</v>
      </c>
      <c r="B11" t="s">
        <v>121</v>
      </c>
      <c r="C11" t="s">
        <v>122</v>
      </c>
      <c r="D11" s="108">
        <v>67</v>
      </c>
      <c r="E11" s="20">
        <v>0.72</v>
      </c>
      <c r="F11" s="109" t="s">
        <v>10</v>
      </c>
      <c r="G11" s="108">
        <v>191</v>
      </c>
      <c r="H11" s="20">
        <v>0.21</v>
      </c>
      <c r="I11" s="20">
        <v>0.09</v>
      </c>
      <c r="J11" s="20">
        <v>0.99</v>
      </c>
      <c r="K11" s="109" t="s">
        <v>10</v>
      </c>
      <c r="L11" s="108">
        <v>77</v>
      </c>
      <c r="M11" s="110">
        <v>0.98</v>
      </c>
      <c r="N11" s="110">
        <v>1</v>
      </c>
      <c r="O11" s="110">
        <v>0.98</v>
      </c>
      <c r="P11" s="109" t="s">
        <v>10</v>
      </c>
      <c r="Q11" s="92" t="s">
        <v>10</v>
      </c>
      <c r="R11" t="s">
        <v>10</v>
      </c>
      <c r="S11" t="s">
        <v>10</v>
      </c>
      <c r="T11" s="92" t="s">
        <v>10</v>
      </c>
      <c r="U11" t="s">
        <v>10</v>
      </c>
      <c r="V11" t="s">
        <v>11</v>
      </c>
      <c r="W11" s="92" t="s">
        <v>10</v>
      </c>
      <c r="X11" t="s">
        <v>10</v>
      </c>
      <c r="Y11" t="s">
        <v>1056</v>
      </c>
      <c r="Z11" t="s">
        <v>1056</v>
      </c>
    </row>
    <row r="12" spans="1:30" hidden="1">
      <c r="A12" s="107">
        <v>9</v>
      </c>
      <c r="B12" t="s">
        <v>123</v>
      </c>
      <c r="C12" t="s">
        <v>124</v>
      </c>
      <c r="D12" s="108">
        <v>10980</v>
      </c>
      <c r="E12" s="20">
        <v>0.44</v>
      </c>
      <c r="F12" s="109" t="s">
        <v>11</v>
      </c>
      <c r="G12" s="108">
        <v>14956</v>
      </c>
      <c r="H12" s="20">
        <v>0.19</v>
      </c>
      <c r="I12" s="20">
        <v>0.2</v>
      </c>
      <c r="J12" s="20">
        <v>0.96</v>
      </c>
      <c r="K12" s="109" t="s">
        <v>11</v>
      </c>
      <c r="L12" s="108">
        <v>58</v>
      </c>
      <c r="M12" s="110">
        <v>0.97</v>
      </c>
      <c r="N12" s="110">
        <v>0.99</v>
      </c>
      <c r="O12" s="110">
        <v>0.98</v>
      </c>
      <c r="P12" s="109" t="s">
        <v>11</v>
      </c>
      <c r="Q12" s="92" t="s">
        <v>11</v>
      </c>
      <c r="R12" t="s">
        <v>10</v>
      </c>
      <c r="S12" t="s">
        <v>11</v>
      </c>
      <c r="T12" s="92" t="s">
        <v>11</v>
      </c>
      <c r="U12" t="s">
        <v>10</v>
      </c>
      <c r="V12" t="s">
        <v>11</v>
      </c>
      <c r="W12" s="92" t="s">
        <v>11</v>
      </c>
      <c r="X12" t="s">
        <v>10</v>
      </c>
      <c r="Y12" t="s">
        <v>11</v>
      </c>
      <c r="Z12" t="s">
        <v>11</v>
      </c>
    </row>
    <row r="13" spans="1:30" hidden="1">
      <c r="A13" s="107">
        <v>10</v>
      </c>
      <c r="B13" t="s">
        <v>125</v>
      </c>
      <c r="C13" t="s">
        <v>126</v>
      </c>
      <c r="D13" s="108">
        <v>134</v>
      </c>
      <c r="E13" s="20">
        <v>0.66</v>
      </c>
      <c r="F13" s="109" t="s">
        <v>10</v>
      </c>
      <c r="G13" s="108">
        <v>230</v>
      </c>
      <c r="H13" s="20">
        <v>0.23</v>
      </c>
      <c r="I13" s="20">
        <v>0.15</v>
      </c>
      <c r="J13" s="20">
        <v>1</v>
      </c>
      <c r="K13" s="109" t="s">
        <v>10</v>
      </c>
      <c r="L13" s="108">
        <v>89</v>
      </c>
      <c r="M13" s="110">
        <v>0.98</v>
      </c>
      <c r="N13" s="110">
        <v>1</v>
      </c>
      <c r="O13" s="110">
        <v>1</v>
      </c>
      <c r="P13" s="109" t="s">
        <v>10</v>
      </c>
      <c r="Q13" s="92" t="s">
        <v>10</v>
      </c>
      <c r="R13" t="s">
        <v>10</v>
      </c>
      <c r="S13" t="s">
        <v>10</v>
      </c>
      <c r="T13" s="92" t="s">
        <v>10</v>
      </c>
      <c r="U13" t="s">
        <v>10</v>
      </c>
      <c r="V13" t="s">
        <v>11</v>
      </c>
      <c r="W13" s="92" t="s">
        <v>10</v>
      </c>
      <c r="X13" t="s">
        <v>10</v>
      </c>
      <c r="Y13" t="s">
        <v>1056</v>
      </c>
      <c r="Z13" t="s">
        <v>1056</v>
      </c>
    </row>
    <row r="14" spans="1:30" hidden="1">
      <c r="A14" s="107">
        <v>11</v>
      </c>
      <c r="B14" t="s">
        <v>127</v>
      </c>
      <c r="C14" t="s">
        <v>128</v>
      </c>
      <c r="D14" s="108">
        <v>2617</v>
      </c>
      <c r="E14" s="20">
        <v>0.49</v>
      </c>
      <c r="F14" s="109" t="s">
        <v>11</v>
      </c>
      <c r="G14" s="108">
        <v>3494</v>
      </c>
      <c r="H14" s="20">
        <v>0.16</v>
      </c>
      <c r="I14" s="20">
        <v>0.19</v>
      </c>
      <c r="J14" s="20">
        <v>0.98</v>
      </c>
      <c r="K14" s="109" t="s">
        <v>11</v>
      </c>
      <c r="L14" s="108">
        <v>57</v>
      </c>
      <c r="M14" s="110">
        <v>0.99</v>
      </c>
      <c r="N14" s="110">
        <v>0.99</v>
      </c>
      <c r="O14" s="110">
        <v>1</v>
      </c>
      <c r="P14" s="109" t="s">
        <v>11</v>
      </c>
      <c r="Q14" s="92" t="s">
        <v>11</v>
      </c>
      <c r="R14" t="s">
        <v>11</v>
      </c>
      <c r="S14" t="s">
        <v>11</v>
      </c>
      <c r="T14" s="92" t="s">
        <v>10</v>
      </c>
      <c r="U14" t="s">
        <v>11</v>
      </c>
      <c r="V14" t="s">
        <v>11</v>
      </c>
      <c r="W14" s="92" t="s">
        <v>11</v>
      </c>
      <c r="X14" t="s">
        <v>11</v>
      </c>
      <c r="Y14" t="s">
        <v>11</v>
      </c>
      <c r="Z14" t="s">
        <v>11</v>
      </c>
    </row>
    <row r="15" spans="1:30" hidden="1">
      <c r="A15" s="107">
        <v>12</v>
      </c>
      <c r="B15" t="s">
        <v>129</v>
      </c>
      <c r="C15" t="s">
        <v>130</v>
      </c>
      <c r="D15" s="108">
        <v>254</v>
      </c>
      <c r="E15" s="20">
        <v>0.83</v>
      </c>
      <c r="F15" s="109" t="s">
        <v>10</v>
      </c>
      <c r="G15" s="108">
        <v>649</v>
      </c>
      <c r="H15" s="20">
        <v>0.26</v>
      </c>
      <c r="I15" s="20">
        <v>0.08</v>
      </c>
      <c r="J15" s="20">
        <v>1</v>
      </c>
      <c r="K15" s="109" t="s">
        <v>10</v>
      </c>
      <c r="L15" s="108">
        <v>82</v>
      </c>
      <c r="M15" s="110">
        <v>0.99</v>
      </c>
      <c r="N15" s="110">
        <v>1</v>
      </c>
      <c r="O15" s="111">
        <v>0.94</v>
      </c>
      <c r="P15" s="109" t="s">
        <v>11</v>
      </c>
      <c r="Q15" s="92" t="s">
        <v>10</v>
      </c>
      <c r="R15" t="s">
        <v>10</v>
      </c>
      <c r="S15" t="s">
        <v>10</v>
      </c>
      <c r="T15" s="92" t="s">
        <v>10</v>
      </c>
      <c r="U15" t="s">
        <v>10</v>
      </c>
      <c r="V15" t="s">
        <v>10</v>
      </c>
      <c r="W15" s="92" t="s">
        <v>10</v>
      </c>
      <c r="X15" t="s">
        <v>10</v>
      </c>
      <c r="Y15" t="s">
        <v>10</v>
      </c>
      <c r="Z15" t="s">
        <v>10</v>
      </c>
    </row>
    <row r="16" spans="1:30" hidden="1">
      <c r="A16" s="107">
        <v>13</v>
      </c>
      <c r="B16" t="s">
        <v>131</v>
      </c>
      <c r="C16" t="s">
        <v>132</v>
      </c>
      <c r="D16" s="108">
        <v>202</v>
      </c>
      <c r="E16" s="20">
        <v>0.64</v>
      </c>
      <c r="F16" s="109" t="s">
        <v>10</v>
      </c>
      <c r="G16" s="108">
        <v>463</v>
      </c>
      <c r="H16" s="20">
        <v>0.13</v>
      </c>
      <c r="I16" s="20">
        <v>0.1</v>
      </c>
      <c r="J16" s="20">
        <v>0.99</v>
      </c>
      <c r="K16" s="109" t="s">
        <v>10</v>
      </c>
      <c r="L16" s="108">
        <v>72</v>
      </c>
      <c r="M16" s="110">
        <v>0.98</v>
      </c>
      <c r="N16" s="110">
        <v>0.98</v>
      </c>
      <c r="O16" s="110">
        <v>0.95</v>
      </c>
      <c r="P16" s="109" t="s">
        <v>11</v>
      </c>
      <c r="Q16" s="92" t="s">
        <v>10</v>
      </c>
      <c r="R16" t="s">
        <v>11</v>
      </c>
      <c r="S16" t="s">
        <v>11</v>
      </c>
      <c r="T16" s="92" t="s">
        <v>10</v>
      </c>
      <c r="U16" t="s">
        <v>11</v>
      </c>
      <c r="V16" t="s">
        <v>11</v>
      </c>
      <c r="W16" s="92" t="s">
        <v>11</v>
      </c>
      <c r="X16" t="s">
        <v>11</v>
      </c>
      <c r="Y16" t="s">
        <v>11</v>
      </c>
      <c r="Z16" t="s">
        <v>11</v>
      </c>
    </row>
    <row r="17" spans="1:30" hidden="1">
      <c r="A17" s="107">
        <v>14</v>
      </c>
      <c r="B17" t="s">
        <v>133</v>
      </c>
      <c r="C17" t="s">
        <v>134</v>
      </c>
      <c r="D17" s="108">
        <v>86</v>
      </c>
      <c r="E17" s="20">
        <v>0.79</v>
      </c>
      <c r="F17" s="109" t="s">
        <v>10</v>
      </c>
      <c r="G17" s="108">
        <v>134</v>
      </c>
      <c r="H17" s="20">
        <v>0.28000000000000003</v>
      </c>
      <c r="I17" s="20">
        <v>0.17</v>
      </c>
      <c r="J17" s="20">
        <v>0.96</v>
      </c>
      <c r="K17" s="109" t="s">
        <v>10</v>
      </c>
      <c r="L17" s="108">
        <v>75</v>
      </c>
      <c r="M17" s="111">
        <v>0.93</v>
      </c>
      <c r="N17" s="110">
        <v>0.99</v>
      </c>
      <c r="O17" s="110">
        <v>1</v>
      </c>
      <c r="P17" s="109" t="s">
        <v>11</v>
      </c>
      <c r="Q17" s="92" t="s">
        <v>10</v>
      </c>
      <c r="R17" t="s">
        <v>10</v>
      </c>
      <c r="S17" t="s">
        <v>10</v>
      </c>
      <c r="T17" s="92" t="e">
        <v>#N/A</v>
      </c>
      <c r="U17" t="e">
        <v>#N/A</v>
      </c>
      <c r="V17" t="e">
        <v>#N/A</v>
      </c>
      <c r="W17" s="92" t="e">
        <v>#N/A</v>
      </c>
      <c r="X17" t="e">
        <v>#N/A</v>
      </c>
      <c r="Y17" t="e">
        <v>#N/A</v>
      </c>
      <c r="Z17" t="e">
        <v>#N/A</v>
      </c>
    </row>
    <row r="18" spans="1:30" s="92" customFormat="1" hidden="1">
      <c r="A18" s="107">
        <v>15</v>
      </c>
      <c r="B18" t="s">
        <v>135</v>
      </c>
      <c r="C18" t="s">
        <v>136</v>
      </c>
      <c r="D18" s="108">
        <v>710</v>
      </c>
      <c r="E18" s="20">
        <v>0.47</v>
      </c>
      <c r="F18" s="109" t="s">
        <v>11</v>
      </c>
      <c r="G18" s="108">
        <v>1077</v>
      </c>
      <c r="H18" s="20">
        <v>0.08</v>
      </c>
      <c r="I18" s="20">
        <v>0.15</v>
      </c>
      <c r="J18" s="20">
        <v>0.98</v>
      </c>
      <c r="K18" s="109" t="s">
        <v>11</v>
      </c>
      <c r="L18" s="108">
        <v>38</v>
      </c>
      <c r="M18" s="110">
        <v>0.98</v>
      </c>
      <c r="N18" s="110">
        <v>0.99</v>
      </c>
      <c r="O18" s="110">
        <v>0.98</v>
      </c>
      <c r="P18" s="109" t="s">
        <v>11</v>
      </c>
      <c r="Q18" s="92" t="s">
        <v>11</v>
      </c>
      <c r="R18" t="s">
        <v>11</v>
      </c>
      <c r="S18" t="s">
        <v>11</v>
      </c>
      <c r="T18" s="92" t="s">
        <v>10</v>
      </c>
      <c r="U18" t="s">
        <v>11</v>
      </c>
      <c r="V18" t="s">
        <v>11</v>
      </c>
      <c r="W18" s="92" t="s">
        <v>10</v>
      </c>
      <c r="X18" t="s">
        <v>11</v>
      </c>
      <c r="Y18" t="s">
        <v>11</v>
      </c>
      <c r="Z18" t="s">
        <v>11</v>
      </c>
      <c r="AB18"/>
      <c r="AC18"/>
      <c r="AD18"/>
    </row>
    <row r="19" spans="1:30" s="92" customFormat="1" hidden="1">
      <c r="A19" s="107">
        <v>16</v>
      </c>
      <c r="B19" t="s">
        <v>137</v>
      </c>
      <c r="C19" t="s">
        <v>138</v>
      </c>
      <c r="D19" s="108">
        <v>229</v>
      </c>
      <c r="E19" s="20">
        <v>0.56999999999999995</v>
      </c>
      <c r="F19" s="109" t="s">
        <v>10</v>
      </c>
      <c r="G19" s="108">
        <v>337</v>
      </c>
      <c r="H19" s="20">
        <v>0.19</v>
      </c>
      <c r="I19" s="20">
        <v>0.16</v>
      </c>
      <c r="J19" s="20">
        <v>0.99</v>
      </c>
      <c r="K19" s="109" t="s">
        <v>10</v>
      </c>
      <c r="L19" s="108">
        <v>65</v>
      </c>
      <c r="M19" s="110">
        <v>0.97</v>
      </c>
      <c r="N19" s="110">
        <v>1</v>
      </c>
      <c r="O19" s="110">
        <v>0.99</v>
      </c>
      <c r="P19" s="109" t="s">
        <v>11</v>
      </c>
      <c r="Q19" s="92" t="s">
        <v>11</v>
      </c>
      <c r="R19" t="s">
        <v>10</v>
      </c>
      <c r="S19" t="s">
        <v>11</v>
      </c>
      <c r="T19" s="92" t="s">
        <v>10</v>
      </c>
      <c r="U19" t="s">
        <v>10</v>
      </c>
      <c r="V19" t="s">
        <v>11</v>
      </c>
      <c r="W19" s="92" t="s">
        <v>10</v>
      </c>
      <c r="X19" t="s">
        <v>10</v>
      </c>
      <c r="Y19" t="s">
        <v>11</v>
      </c>
      <c r="Z19" t="s">
        <v>11</v>
      </c>
      <c r="AB19"/>
      <c r="AC19"/>
      <c r="AD19"/>
    </row>
    <row r="20" spans="1:30" s="92" customFormat="1" hidden="1">
      <c r="A20" s="107">
        <v>17</v>
      </c>
      <c r="B20" t="s">
        <v>139</v>
      </c>
      <c r="C20" t="s">
        <v>140</v>
      </c>
      <c r="D20" s="108">
        <v>87</v>
      </c>
      <c r="E20" s="20">
        <v>0.62</v>
      </c>
      <c r="F20" s="109" t="s">
        <v>10</v>
      </c>
      <c r="G20" s="108">
        <v>148</v>
      </c>
      <c r="H20" s="20">
        <v>0.11</v>
      </c>
      <c r="I20" s="20">
        <v>0.15</v>
      </c>
      <c r="J20" s="20">
        <v>0.99</v>
      </c>
      <c r="K20" s="109" t="s">
        <v>11</v>
      </c>
      <c r="L20" s="108">
        <v>56</v>
      </c>
      <c r="M20" s="110">
        <v>0.97</v>
      </c>
      <c r="N20" s="110">
        <v>1</v>
      </c>
      <c r="O20" s="110">
        <v>0.98</v>
      </c>
      <c r="P20" s="109" t="s">
        <v>11</v>
      </c>
      <c r="Q20" s="92" t="s">
        <v>11</v>
      </c>
      <c r="R20" t="s">
        <v>11</v>
      </c>
      <c r="S20" t="s">
        <v>11</v>
      </c>
      <c r="T20" s="92" t="s">
        <v>11</v>
      </c>
      <c r="U20" t="s">
        <v>10</v>
      </c>
      <c r="V20" t="s">
        <v>11</v>
      </c>
      <c r="W20" s="92" t="s">
        <v>10</v>
      </c>
      <c r="X20" t="s">
        <v>10</v>
      </c>
      <c r="Y20" t="s">
        <v>10</v>
      </c>
      <c r="Z20" t="s">
        <v>11</v>
      </c>
      <c r="AB20"/>
      <c r="AC20"/>
      <c r="AD20"/>
    </row>
    <row r="21" spans="1:30" s="92" customFormat="1" hidden="1">
      <c r="A21" s="107">
        <v>18</v>
      </c>
      <c r="B21" t="s">
        <v>141</v>
      </c>
      <c r="C21" t="s">
        <v>142</v>
      </c>
      <c r="D21" s="108">
        <v>95</v>
      </c>
      <c r="E21" s="20">
        <v>0.59</v>
      </c>
      <c r="F21" s="109" t="s">
        <v>10</v>
      </c>
      <c r="G21" s="108">
        <v>140</v>
      </c>
      <c r="H21" s="20">
        <v>0.25</v>
      </c>
      <c r="I21" s="20">
        <v>0.18</v>
      </c>
      <c r="J21" s="20">
        <v>0.99</v>
      </c>
      <c r="K21" s="109" t="s">
        <v>10</v>
      </c>
      <c r="L21" s="108">
        <v>51</v>
      </c>
      <c r="M21" s="110">
        <v>1</v>
      </c>
      <c r="N21" s="110">
        <v>1</v>
      </c>
      <c r="O21" s="110">
        <v>1</v>
      </c>
      <c r="P21" s="109" t="s">
        <v>11</v>
      </c>
      <c r="Q21" s="92" t="s">
        <v>11</v>
      </c>
      <c r="R21" t="s">
        <v>10</v>
      </c>
      <c r="S21" t="s">
        <v>11</v>
      </c>
      <c r="T21" s="92" t="s">
        <v>10</v>
      </c>
      <c r="U21" t="s">
        <v>10</v>
      </c>
      <c r="V21" t="s">
        <v>11</v>
      </c>
      <c r="W21" s="92" t="e">
        <v>#N/A</v>
      </c>
      <c r="X21" t="e">
        <v>#N/A</v>
      </c>
      <c r="Y21" t="e">
        <v>#N/A</v>
      </c>
      <c r="Z21" t="e">
        <v>#N/A</v>
      </c>
      <c r="AB21"/>
      <c r="AC21"/>
      <c r="AD21"/>
    </row>
    <row r="22" spans="1:30" s="92" customFormat="1" hidden="1">
      <c r="A22" s="107">
        <v>19</v>
      </c>
      <c r="B22" t="s">
        <v>143</v>
      </c>
      <c r="C22" t="s">
        <v>144</v>
      </c>
      <c r="D22" s="108">
        <v>646</v>
      </c>
      <c r="E22" s="20">
        <v>0.53</v>
      </c>
      <c r="F22" s="109" t="s">
        <v>10</v>
      </c>
      <c r="G22" s="108">
        <v>960</v>
      </c>
      <c r="H22" s="20">
        <v>0.09</v>
      </c>
      <c r="I22" s="20">
        <v>0.14000000000000001</v>
      </c>
      <c r="J22" s="20">
        <v>0.99</v>
      </c>
      <c r="K22" s="109" t="s">
        <v>11</v>
      </c>
      <c r="L22" s="108">
        <v>51</v>
      </c>
      <c r="M22" s="110">
        <v>0.99</v>
      </c>
      <c r="N22" s="110">
        <v>1</v>
      </c>
      <c r="O22" s="110">
        <v>1</v>
      </c>
      <c r="P22" s="109" t="s">
        <v>11</v>
      </c>
      <c r="Q22" s="92" t="s">
        <v>10</v>
      </c>
      <c r="R22" t="s">
        <v>11</v>
      </c>
      <c r="S22" t="s">
        <v>11</v>
      </c>
      <c r="T22" s="92" t="s">
        <v>10</v>
      </c>
      <c r="U22" t="s">
        <v>10</v>
      </c>
      <c r="V22" t="s">
        <v>11</v>
      </c>
      <c r="W22" s="92" t="s">
        <v>10</v>
      </c>
      <c r="X22" t="s">
        <v>10</v>
      </c>
      <c r="Y22" t="s">
        <v>11</v>
      </c>
      <c r="Z22" t="s">
        <v>11</v>
      </c>
      <c r="AB22"/>
      <c r="AC22"/>
      <c r="AD22"/>
    </row>
    <row r="23" spans="1:30" s="92" customFormat="1" hidden="1">
      <c r="A23" s="107">
        <v>20</v>
      </c>
      <c r="B23" t="s">
        <v>145</v>
      </c>
      <c r="C23" t="s">
        <v>146</v>
      </c>
      <c r="D23" s="108">
        <v>585</v>
      </c>
      <c r="E23" s="20">
        <v>0.48</v>
      </c>
      <c r="F23" s="109" t="s">
        <v>11</v>
      </c>
      <c r="G23" s="108">
        <v>863</v>
      </c>
      <c r="H23" s="20">
        <v>0.16</v>
      </c>
      <c r="I23" s="20">
        <v>0.18</v>
      </c>
      <c r="J23" s="20">
        <v>0.98</v>
      </c>
      <c r="K23" s="109" t="s">
        <v>11</v>
      </c>
      <c r="L23" s="108">
        <v>59</v>
      </c>
      <c r="M23" s="110">
        <v>0.98</v>
      </c>
      <c r="N23" s="110">
        <v>1</v>
      </c>
      <c r="O23" s="110">
        <v>1</v>
      </c>
      <c r="P23" s="109" t="s">
        <v>11</v>
      </c>
      <c r="Q23" s="92" t="s">
        <v>11</v>
      </c>
      <c r="R23" t="s">
        <v>11</v>
      </c>
      <c r="S23" t="s">
        <v>11</v>
      </c>
      <c r="T23" s="92" t="s">
        <v>11</v>
      </c>
      <c r="U23" t="s">
        <v>11</v>
      </c>
      <c r="V23" t="s">
        <v>11</v>
      </c>
      <c r="W23" s="92" t="s">
        <v>11</v>
      </c>
      <c r="X23" t="s">
        <v>11</v>
      </c>
      <c r="Y23" t="s">
        <v>11</v>
      </c>
      <c r="Z23" t="s">
        <v>11</v>
      </c>
      <c r="AB23"/>
      <c r="AC23"/>
      <c r="AD23"/>
    </row>
    <row r="24" spans="1:30" s="92" customFormat="1" hidden="1">
      <c r="A24" s="107">
        <v>21</v>
      </c>
      <c r="B24" t="s">
        <v>147</v>
      </c>
      <c r="C24" t="s">
        <v>148</v>
      </c>
      <c r="D24" s="108">
        <v>546</v>
      </c>
      <c r="E24" s="20">
        <v>0.48</v>
      </c>
      <c r="F24" s="109" t="s">
        <v>11</v>
      </c>
      <c r="G24" s="108">
        <v>761</v>
      </c>
      <c r="H24" s="20">
        <v>0.21</v>
      </c>
      <c r="I24" s="20">
        <v>0.2</v>
      </c>
      <c r="J24" s="20">
        <v>0.99</v>
      </c>
      <c r="K24" s="109" t="s">
        <v>10</v>
      </c>
      <c r="L24" s="108">
        <v>63</v>
      </c>
      <c r="M24" s="110">
        <v>0.98</v>
      </c>
      <c r="N24" s="110">
        <v>0.99</v>
      </c>
      <c r="O24" s="110">
        <v>0.98</v>
      </c>
      <c r="P24" s="109" t="s">
        <v>11</v>
      </c>
      <c r="Q24" s="92" t="s">
        <v>11</v>
      </c>
      <c r="R24" t="s">
        <v>11</v>
      </c>
      <c r="S24" t="s">
        <v>11</v>
      </c>
      <c r="T24" s="92" t="s">
        <v>11</v>
      </c>
      <c r="U24" t="s">
        <v>11</v>
      </c>
      <c r="V24" t="s">
        <v>11</v>
      </c>
      <c r="W24" s="92" t="s">
        <v>11</v>
      </c>
      <c r="X24" t="s">
        <v>11</v>
      </c>
      <c r="Y24" t="s">
        <v>11</v>
      </c>
      <c r="Z24" t="s">
        <v>11</v>
      </c>
      <c r="AB24"/>
      <c r="AC24"/>
      <c r="AD24"/>
    </row>
    <row r="25" spans="1:30" s="92" customFormat="1" hidden="1">
      <c r="A25" s="107">
        <v>22</v>
      </c>
      <c r="B25" t="s">
        <v>149</v>
      </c>
      <c r="C25" t="s">
        <v>150</v>
      </c>
      <c r="D25" s="108">
        <v>743</v>
      </c>
      <c r="E25" s="20">
        <v>0.59</v>
      </c>
      <c r="F25" s="109" t="s">
        <v>10</v>
      </c>
      <c r="G25" s="108">
        <v>1172</v>
      </c>
      <c r="H25" s="20">
        <v>0.14000000000000001</v>
      </c>
      <c r="I25" s="20">
        <v>0.15</v>
      </c>
      <c r="J25" s="20">
        <v>0.99</v>
      </c>
      <c r="K25" s="109" t="s">
        <v>11</v>
      </c>
      <c r="L25" s="108">
        <v>51</v>
      </c>
      <c r="M25" s="110">
        <v>0.99</v>
      </c>
      <c r="N25" s="110">
        <v>1</v>
      </c>
      <c r="O25" s="110">
        <v>1</v>
      </c>
      <c r="P25" s="109" t="s">
        <v>11</v>
      </c>
      <c r="Q25" s="92" t="s">
        <v>10</v>
      </c>
      <c r="R25" t="s">
        <v>11</v>
      </c>
      <c r="S25" t="s">
        <v>11</v>
      </c>
      <c r="T25" s="92" t="s">
        <v>10</v>
      </c>
      <c r="U25" t="s">
        <v>11</v>
      </c>
      <c r="V25" t="s">
        <v>11</v>
      </c>
      <c r="W25" s="92" t="s">
        <v>10</v>
      </c>
      <c r="X25" t="s">
        <v>11</v>
      </c>
      <c r="Y25" t="s">
        <v>11</v>
      </c>
      <c r="Z25" t="s">
        <v>11</v>
      </c>
      <c r="AB25"/>
      <c r="AC25"/>
      <c r="AD25"/>
    </row>
    <row r="26" spans="1:30" s="92" customFormat="1" hidden="1">
      <c r="A26" s="107">
        <v>23</v>
      </c>
      <c r="B26" t="s">
        <v>22</v>
      </c>
      <c r="C26" t="s">
        <v>151</v>
      </c>
      <c r="D26" s="108">
        <v>83</v>
      </c>
      <c r="E26" s="20">
        <v>0.7</v>
      </c>
      <c r="F26" s="109" t="s">
        <v>10</v>
      </c>
      <c r="G26" s="108">
        <v>109</v>
      </c>
      <c r="H26" s="20">
        <v>0.27</v>
      </c>
      <c r="I26" s="20">
        <v>0.19</v>
      </c>
      <c r="J26" s="20">
        <v>1</v>
      </c>
      <c r="K26" s="109" t="s">
        <v>10</v>
      </c>
      <c r="L26" s="108">
        <v>41</v>
      </c>
      <c r="M26" s="110">
        <v>1</v>
      </c>
      <c r="N26" s="110">
        <v>1</v>
      </c>
      <c r="O26" s="110">
        <v>1</v>
      </c>
      <c r="P26" s="109" t="s">
        <v>11</v>
      </c>
      <c r="Q26" s="92" t="e">
        <v>#N/A</v>
      </c>
      <c r="R26" t="e">
        <v>#N/A</v>
      </c>
      <c r="S26" t="e">
        <v>#N/A</v>
      </c>
      <c r="T26" s="92" t="e">
        <v>#N/A</v>
      </c>
      <c r="U26" t="e">
        <v>#N/A</v>
      </c>
      <c r="V26" t="e">
        <v>#N/A</v>
      </c>
      <c r="W26" s="92" t="e">
        <v>#N/A</v>
      </c>
      <c r="X26" t="e">
        <v>#N/A</v>
      </c>
      <c r="Y26" t="e">
        <v>#N/A</v>
      </c>
      <c r="Z26" t="e">
        <v>#N/A</v>
      </c>
      <c r="AB26"/>
      <c r="AC26"/>
      <c r="AD26"/>
    </row>
    <row r="27" spans="1:30" s="92" customFormat="1" hidden="1">
      <c r="A27" s="107">
        <v>24</v>
      </c>
      <c r="B27" t="s">
        <v>152</v>
      </c>
      <c r="C27" t="s">
        <v>153</v>
      </c>
      <c r="D27" s="108">
        <v>346</v>
      </c>
      <c r="E27" s="20">
        <v>0.52</v>
      </c>
      <c r="F27" s="109" t="s">
        <v>10</v>
      </c>
      <c r="G27" s="108">
        <v>558</v>
      </c>
      <c r="H27" s="20">
        <v>0.11</v>
      </c>
      <c r="I27" s="20">
        <v>0.17</v>
      </c>
      <c r="J27" s="20">
        <v>0.97</v>
      </c>
      <c r="K27" s="109" t="s">
        <v>11</v>
      </c>
      <c r="L27" s="108">
        <v>68</v>
      </c>
      <c r="M27" s="110">
        <v>0.98</v>
      </c>
      <c r="N27" s="110">
        <v>0.99</v>
      </c>
      <c r="O27" s="110">
        <v>0.98</v>
      </c>
      <c r="P27" s="109" t="s">
        <v>11</v>
      </c>
      <c r="Q27" s="92" t="s">
        <v>11</v>
      </c>
      <c r="R27" t="s">
        <v>11</v>
      </c>
      <c r="S27" t="s">
        <v>11</v>
      </c>
      <c r="T27" s="92" t="s">
        <v>11</v>
      </c>
      <c r="U27" t="s">
        <v>11</v>
      </c>
      <c r="V27" t="s">
        <v>11</v>
      </c>
      <c r="W27" s="92" t="s">
        <v>10</v>
      </c>
      <c r="X27" t="s">
        <v>11</v>
      </c>
      <c r="Y27" t="s">
        <v>11</v>
      </c>
      <c r="Z27" t="s">
        <v>11</v>
      </c>
      <c r="AB27"/>
      <c r="AC27"/>
      <c r="AD27"/>
    </row>
    <row r="28" spans="1:30" s="92" customFormat="1" hidden="1">
      <c r="A28" s="107">
        <v>25</v>
      </c>
      <c r="B28" t="s">
        <v>154</v>
      </c>
      <c r="C28" t="s">
        <v>155</v>
      </c>
      <c r="D28" s="108">
        <v>1007</v>
      </c>
      <c r="E28" s="20">
        <v>0.34</v>
      </c>
      <c r="F28" s="109" t="s">
        <v>11</v>
      </c>
      <c r="G28" s="108">
        <v>1560</v>
      </c>
      <c r="H28" s="20">
        <v>0.11</v>
      </c>
      <c r="I28" s="20">
        <v>0.22</v>
      </c>
      <c r="J28" s="20">
        <v>0.97</v>
      </c>
      <c r="K28" s="109" t="s">
        <v>11</v>
      </c>
      <c r="L28" s="108">
        <v>44</v>
      </c>
      <c r="M28" s="110">
        <v>0.97</v>
      </c>
      <c r="N28" s="110">
        <v>0.99</v>
      </c>
      <c r="O28" s="110">
        <v>0.98</v>
      </c>
      <c r="P28" s="109" t="s">
        <v>11</v>
      </c>
      <c r="Q28" s="92" t="s">
        <v>11</v>
      </c>
      <c r="R28" t="s">
        <v>11</v>
      </c>
      <c r="S28" t="s">
        <v>11</v>
      </c>
      <c r="T28" s="92" t="s">
        <v>11</v>
      </c>
      <c r="U28" t="s">
        <v>11</v>
      </c>
      <c r="V28" t="s">
        <v>11</v>
      </c>
      <c r="W28" s="92" t="s">
        <v>11</v>
      </c>
      <c r="X28" t="s">
        <v>11</v>
      </c>
      <c r="Y28" t="s">
        <v>11</v>
      </c>
      <c r="Z28" t="s">
        <v>11</v>
      </c>
      <c r="AB28"/>
      <c r="AC28"/>
      <c r="AD28"/>
    </row>
    <row r="29" spans="1:30" s="92" customFormat="1" hidden="1">
      <c r="A29" s="107">
        <v>26</v>
      </c>
      <c r="B29" t="s">
        <v>156</v>
      </c>
      <c r="C29" t="s">
        <v>157</v>
      </c>
      <c r="D29" s="108">
        <v>113</v>
      </c>
      <c r="E29" s="20">
        <v>0.72</v>
      </c>
      <c r="F29" s="109" t="s">
        <v>10</v>
      </c>
      <c r="G29" s="108">
        <v>160</v>
      </c>
      <c r="H29" s="20">
        <v>0.3</v>
      </c>
      <c r="I29" s="20">
        <v>0.17</v>
      </c>
      <c r="J29" s="20">
        <v>1</v>
      </c>
      <c r="K29" s="109" t="s">
        <v>10</v>
      </c>
      <c r="L29" s="108">
        <v>62</v>
      </c>
      <c r="M29" s="110">
        <v>1</v>
      </c>
      <c r="N29" s="110">
        <v>0.98</v>
      </c>
      <c r="O29" s="110">
        <v>0.98</v>
      </c>
      <c r="P29" s="109" t="s">
        <v>11</v>
      </c>
      <c r="Q29" s="92" t="s">
        <v>11</v>
      </c>
      <c r="R29" t="s">
        <v>10</v>
      </c>
      <c r="S29" t="s">
        <v>11</v>
      </c>
      <c r="T29" s="92" t="s">
        <v>10</v>
      </c>
      <c r="U29" t="s">
        <v>10</v>
      </c>
      <c r="V29" t="s">
        <v>10</v>
      </c>
      <c r="W29" s="92" t="s">
        <v>11</v>
      </c>
      <c r="X29" t="s">
        <v>10</v>
      </c>
      <c r="Y29" t="s">
        <v>11</v>
      </c>
      <c r="Z29" t="s">
        <v>11</v>
      </c>
      <c r="AB29"/>
      <c r="AC29"/>
      <c r="AD29"/>
    </row>
    <row r="30" spans="1:30" s="92" customFormat="1" hidden="1">
      <c r="A30" s="107">
        <v>27</v>
      </c>
      <c r="B30" t="s">
        <v>158</v>
      </c>
      <c r="C30" t="s">
        <v>159</v>
      </c>
      <c r="D30" s="108">
        <v>2519</v>
      </c>
      <c r="E30" s="20">
        <v>0.55000000000000004</v>
      </c>
      <c r="F30" s="109" t="s">
        <v>10</v>
      </c>
      <c r="G30" s="108">
        <v>3957</v>
      </c>
      <c r="H30" s="20">
        <v>0.1</v>
      </c>
      <c r="I30" s="20">
        <v>0.15</v>
      </c>
      <c r="J30" s="20">
        <v>0.98</v>
      </c>
      <c r="K30" s="109" t="s">
        <v>11</v>
      </c>
      <c r="L30" s="108">
        <v>55</v>
      </c>
      <c r="M30" s="110">
        <v>0.99</v>
      </c>
      <c r="N30" s="110">
        <v>0.99</v>
      </c>
      <c r="O30" s="110">
        <v>0.99</v>
      </c>
      <c r="P30" s="109" t="s">
        <v>11</v>
      </c>
      <c r="Q30" s="92" t="s">
        <v>10</v>
      </c>
      <c r="R30" t="s">
        <v>11</v>
      </c>
      <c r="S30" t="s">
        <v>11</v>
      </c>
      <c r="T30" s="92" t="s">
        <v>11</v>
      </c>
      <c r="U30" t="s">
        <v>11</v>
      </c>
      <c r="V30" t="s">
        <v>11</v>
      </c>
      <c r="W30" s="92" t="s">
        <v>11</v>
      </c>
      <c r="X30" t="s">
        <v>11</v>
      </c>
      <c r="Y30" t="s">
        <v>11</v>
      </c>
      <c r="Z30" t="s">
        <v>11</v>
      </c>
      <c r="AB30"/>
      <c r="AC30"/>
      <c r="AD30"/>
    </row>
    <row r="31" spans="1:30" s="92" customFormat="1" hidden="1">
      <c r="A31" s="107">
        <v>28</v>
      </c>
      <c r="B31" t="s">
        <v>160</v>
      </c>
      <c r="C31" t="s">
        <v>161</v>
      </c>
      <c r="D31" s="108">
        <v>251</v>
      </c>
      <c r="E31" s="20">
        <v>0.67</v>
      </c>
      <c r="F31" s="109" t="s">
        <v>10</v>
      </c>
      <c r="G31" s="108">
        <v>366</v>
      </c>
      <c r="H31" s="20">
        <v>0.28000000000000003</v>
      </c>
      <c r="I31" s="20">
        <v>0.17</v>
      </c>
      <c r="J31" s="20">
        <v>1</v>
      </c>
      <c r="K31" s="109" t="s">
        <v>10</v>
      </c>
      <c r="L31" s="108">
        <v>58</v>
      </c>
      <c r="M31" s="110">
        <v>0.99</v>
      </c>
      <c r="N31" s="110">
        <v>0.99</v>
      </c>
      <c r="O31" s="110">
        <v>0.99</v>
      </c>
      <c r="P31" s="109" t="s">
        <v>11</v>
      </c>
      <c r="Q31" s="92" t="s">
        <v>11</v>
      </c>
      <c r="R31" t="s">
        <v>10</v>
      </c>
      <c r="S31" t="s">
        <v>11</v>
      </c>
      <c r="T31" s="92" t="s">
        <v>10</v>
      </c>
      <c r="U31" t="s">
        <v>10</v>
      </c>
      <c r="V31" t="s">
        <v>11</v>
      </c>
      <c r="W31" s="92" t="s">
        <v>11</v>
      </c>
      <c r="X31" t="s">
        <v>11</v>
      </c>
      <c r="Y31" t="s">
        <v>11</v>
      </c>
      <c r="Z31" t="s">
        <v>11</v>
      </c>
      <c r="AB31"/>
      <c r="AC31"/>
      <c r="AD31"/>
    </row>
    <row r="32" spans="1:30" s="92" customFormat="1" hidden="1">
      <c r="A32" s="107">
        <v>29</v>
      </c>
      <c r="B32" t="s">
        <v>162</v>
      </c>
      <c r="C32" t="s">
        <v>163</v>
      </c>
      <c r="D32" s="108">
        <v>213</v>
      </c>
      <c r="E32" s="20">
        <v>0.84</v>
      </c>
      <c r="F32" s="109" t="s">
        <v>10</v>
      </c>
      <c r="G32" s="108">
        <v>391</v>
      </c>
      <c r="H32" s="20">
        <v>0.44</v>
      </c>
      <c r="I32" s="20">
        <v>0.12</v>
      </c>
      <c r="J32" s="20">
        <v>0.99</v>
      </c>
      <c r="K32" s="109" t="s">
        <v>10</v>
      </c>
      <c r="L32" s="108">
        <v>100</v>
      </c>
      <c r="M32" s="110">
        <v>0.99</v>
      </c>
      <c r="N32" s="110">
        <v>1</v>
      </c>
      <c r="O32" s="110">
        <v>1</v>
      </c>
      <c r="P32" s="109" t="s">
        <v>10</v>
      </c>
      <c r="Q32" s="92" t="s">
        <v>10</v>
      </c>
      <c r="R32" t="s">
        <v>10</v>
      </c>
      <c r="S32" t="s">
        <v>10</v>
      </c>
      <c r="T32" s="92" t="s">
        <v>10</v>
      </c>
      <c r="U32" t="s">
        <v>10</v>
      </c>
      <c r="V32" t="s">
        <v>10</v>
      </c>
      <c r="W32" s="92" t="s">
        <v>10</v>
      </c>
      <c r="X32" t="s">
        <v>10</v>
      </c>
      <c r="Y32" t="s">
        <v>10</v>
      </c>
      <c r="Z32" t="s">
        <v>10</v>
      </c>
      <c r="AB32"/>
      <c r="AC32"/>
      <c r="AD32"/>
    </row>
    <row r="33" spans="1:30" s="92" customFormat="1" hidden="1">
      <c r="A33" s="107">
        <v>30</v>
      </c>
      <c r="B33" t="s">
        <v>164</v>
      </c>
      <c r="C33" t="s">
        <v>165</v>
      </c>
      <c r="D33" s="108">
        <v>3278</v>
      </c>
      <c r="E33" s="20">
        <v>0.43</v>
      </c>
      <c r="F33" s="109" t="s">
        <v>11</v>
      </c>
      <c r="G33" s="108">
        <v>4139</v>
      </c>
      <c r="H33" s="20">
        <v>0.21</v>
      </c>
      <c r="I33" s="20">
        <v>0.22</v>
      </c>
      <c r="J33" s="20">
        <v>0.99</v>
      </c>
      <c r="K33" s="109" t="s">
        <v>11</v>
      </c>
      <c r="L33" s="108">
        <v>54</v>
      </c>
      <c r="M33" s="110">
        <v>0.99</v>
      </c>
      <c r="N33" s="110">
        <v>0.99</v>
      </c>
      <c r="O33" s="110">
        <v>0.99</v>
      </c>
      <c r="P33" s="109" t="s">
        <v>11</v>
      </c>
      <c r="Q33" s="92" t="s">
        <v>11</v>
      </c>
      <c r="R33" t="s">
        <v>11</v>
      </c>
      <c r="S33" t="s">
        <v>11</v>
      </c>
      <c r="T33" s="92" t="s">
        <v>11</v>
      </c>
      <c r="U33" t="s">
        <v>10</v>
      </c>
      <c r="V33" t="s">
        <v>11</v>
      </c>
      <c r="W33" s="92" t="s">
        <v>11</v>
      </c>
      <c r="X33" t="s">
        <v>10</v>
      </c>
      <c r="Y33" t="s">
        <v>11</v>
      </c>
      <c r="Z33" t="s">
        <v>11</v>
      </c>
      <c r="AB33"/>
      <c r="AC33"/>
      <c r="AD33"/>
    </row>
    <row r="34" spans="1:30" s="92" customFormat="1" hidden="1">
      <c r="A34" s="107">
        <v>31</v>
      </c>
      <c r="B34" t="s">
        <v>166</v>
      </c>
      <c r="C34" t="s">
        <v>167</v>
      </c>
      <c r="D34" s="108">
        <v>1799</v>
      </c>
      <c r="E34" s="20">
        <v>0.51</v>
      </c>
      <c r="F34" s="109" t="s">
        <v>10</v>
      </c>
      <c r="G34" s="108">
        <v>2680</v>
      </c>
      <c r="H34" s="20">
        <v>0.14000000000000001</v>
      </c>
      <c r="I34" s="20">
        <v>0.16</v>
      </c>
      <c r="J34" s="20">
        <v>0.99</v>
      </c>
      <c r="K34" s="109" t="s">
        <v>11</v>
      </c>
      <c r="L34" s="108">
        <v>44</v>
      </c>
      <c r="M34" s="110">
        <v>0.99</v>
      </c>
      <c r="N34" s="110">
        <v>1</v>
      </c>
      <c r="O34" s="110">
        <v>1</v>
      </c>
      <c r="P34" s="109" t="s">
        <v>11</v>
      </c>
      <c r="Q34" s="92" t="s">
        <v>11</v>
      </c>
      <c r="R34" t="s">
        <v>11</v>
      </c>
      <c r="S34" t="s">
        <v>11</v>
      </c>
      <c r="T34" s="92" t="s">
        <v>10</v>
      </c>
      <c r="U34" t="s">
        <v>11</v>
      </c>
      <c r="V34" t="s">
        <v>11</v>
      </c>
      <c r="W34" s="92" t="s">
        <v>11</v>
      </c>
      <c r="X34" t="s">
        <v>11</v>
      </c>
      <c r="Y34" t="s">
        <v>11</v>
      </c>
      <c r="Z34" t="s">
        <v>11</v>
      </c>
      <c r="AB34"/>
      <c r="AC34"/>
      <c r="AD34"/>
    </row>
    <row r="35" spans="1:30" s="92" customFormat="1" hidden="1">
      <c r="A35" s="107">
        <v>32</v>
      </c>
      <c r="B35" t="s">
        <v>168</v>
      </c>
      <c r="C35" t="s">
        <v>169</v>
      </c>
      <c r="D35" s="108">
        <v>896</v>
      </c>
      <c r="E35" s="20">
        <v>0.65</v>
      </c>
      <c r="F35" s="109" t="s">
        <v>10</v>
      </c>
      <c r="G35" s="108">
        <v>1259</v>
      </c>
      <c r="H35" s="20">
        <v>0.24</v>
      </c>
      <c r="I35" s="20">
        <v>0.17</v>
      </c>
      <c r="J35" s="20">
        <v>0.99</v>
      </c>
      <c r="K35" s="109" t="s">
        <v>10</v>
      </c>
      <c r="L35" s="108">
        <v>72</v>
      </c>
      <c r="M35" s="110">
        <v>0.98</v>
      </c>
      <c r="N35" s="110">
        <v>0.99</v>
      </c>
      <c r="O35" s="110">
        <v>1</v>
      </c>
      <c r="P35" s="109" t="s">
        <v>11</v>
      </c>
      <c r="Q35" s="92" t="s">
        <v>11</v>
      </c>
      <c r="R35" t="s">
        <v>10</v>
      </c>
      <c r="S35" t="s">
        <v>11</v>
      </c>
      <c r="T35" s="92" t="s">
        <v>10</v>
      </c>
      <c r="U35" t="s">
        <v>10</v>
      </c>
      <c r="V35" t="s">
        <v>11</v>
      </c>
      <c r="W35" s="92" t="s">
        <v>10</v>
      </c>
      <c r="X35" t="s">
        <v>10</v>
      </c>
      <c r="Y35" t="s">
        <v>11</v>
      </c>
      <c r="Z35" t="s">
        <v>11</v>
      </c>
      <c r="AB35"/>
      <c r="AC35"/>
      <c r="AD35"/>
    </row>
    <row r="36" spans="1:30" s="92" customFormat="1" hidden="1">
      <c r="A36" s="107">
        <v>33</v>
      </c>
      <c r="B36" t="s">
        <v>170</v>
      </c>
      <c r="C36" t="s">
        <v>171</v>
      </c>
      <c r="D36" s="108">
        <v>440</v>
      </c>
      <c r="E36" s="20">
        <v>0.69</v>
      </c>
      <c r="F36" s="109" t="s">
        <v>10</v>
      </c>
      <c r="G36" s="108">
        <v>674</v>
      </c>
      <c r="H36" s="20">
        <v>0.18</v>
      </c>
      <c r="I36" s="20">
        <v>0.15</v>
      </c>
      <c r="J36" s="20">
        <v>1</v>
      </c>
      <c r="K36" s="109" t="s">
        <v>10</v>
      </c>
      <c r="L36" s="108">
        <v>56</v>
      </c>
      <c r="M36" s="110">
        <v>0.99</v>
      </c>
      <c r="N36" s="110">
        <v>0.99</v>
      </c>
      <c r="O36" s="110">
        <v>0.98</v>
      </c>
      <c r="P36" s="109" t="s">
        <v>11</v>
      </c>
      <c r="Q36" s="92" t="s">
        <v>11</v>
      </c>
      <c r="R36" t="s">
        <v>11</v>
      </c>
      <c r="S36" t="s">
        <v>11</v>
      </c>
      <c r="T36" s="92" t="s">
        <v>10</v>
      </c>
      <c r="U36" t="s">
        <v>10</v>
      </c>
      <c r="V36" t="s">
        <v>11</v>
      </c>
      <c r="W36" s="92" t="s">
        <v>10</v>
      </c>
      <c r="X36" t="s">
        <v>10</v>
      </c>
      <c r="Y36" t="s">
        <v>11</v>
      </c>
      <c r="Z36" t="s">
        <v>11</v>
      </c>
      <c r="AB36"/>
      <c r="AC36"/>
      <c r="AD36"/>
    </row>
    <row r="37" spans="1:30" s="92" customFormat="1" hidden="1">
      <c r="A37" s="107">
        <v>34</v>
      </c>
      <c r="B37" t="s">
        <v>172</v>
      </c>
      <c r="C37" t="s">
        <v>173</v>
      </c>
      <c r="D37" s="108">
        <v>227</v>
      </c>
      <c r="E37" s="20">
        <v>0.56000000000000005</v>
      </c>
      <c r="F37" s="109" t="s">
        <v>10</v>
      </c>
      <c r="G37" s="108">
        <v>329</v>
      </c>
      <c r="H37" s="20">
        <v>0.15</v>
      </c>
      <c r="I37" s="20">
        <v>0.16</v>
      </c>
      <c r="J37" s="20">
        <v>0.99</v>
      </c>
      <c r="K37" s="109" t="s">
        <v>11</v>
      </c>
      <c r="L37" s="108">
        <v>59</v>
      </c>
      <c r="M37" s="110">
        <v>0.98</v>
      </c>
      <c r="N37" s="110">
        <v>0.99</v>
      </c>
      <c r="O37" s="110">
        <v>0.98</v>
      </c>
      <c r="P37" s="109" t="s">
        <v>11</v>
      </c>
      <c r="Q37" s="92" t="s">
        <v>10</v>
      </c>
      <c r="R37" t="s">
        <v>10</v>
      </c>
      <c r="S37" t="s">
        <v>11</v>
      </c>
      <c r="T37" s="92" t="s">
        <v>10</v>
      </c>
      <c r="U37" t="s">
        <v>10</v>
      </c>
      <c r="V37" t="s">
        <v>10</v>
      </c>
      <c r="W37" s="92" t="s">
        <v>10</v>
      </c>
      <c r="X37" t="s">
        <v>10</v>
      </c>
      <c r="Y37" t="s">
        <v>11</v>
      </c>
      <c r="Z37" t="s">
        <v>11</v>
      </c>
      <c r="AB37"/>
      <c r="AC37"/>
      <c r="AD37"/>
    </row>
    <row r="38" spans="1:30" s="92" customFormat="1" hidden="1">
      <c r="A38" s="107">
        <v>35</v>
      </c>
      <c r="B38" t="s">
        <v>174</v>
      </c>
      <c r="C38" t="s">
        <v>175</v>
      </c>
      <c r="D38" s="108">
        <v>315</v>
      </c>
      <c r="E38" s="20">
        <v>0.68</v>
      </c>
      <c r="F38" s="109" t="s">
        <v>10</v>
      </c>
      <c r="G38" s="108">
        <v>490</v>
      </c>
      <c r="H38" s="20">
        <v>0.18</v>
      </c>
      <c r="I38" s="20">
        <v>0.16</v>
      </c>
      <c r="J38" s="20">
        <v>0.99</v>
      </c>
      <c r="K38" s="109" t="s">
        <v>10</v>
      </c>
      <c r="L38" s="108">
        <v>50</v>
      </c>
      <c r="M38" s="110">
        <v>1</v>
      </c>
      <c r="N38" s="110">
        <v>1</v>
      </c>
      <c r="O38" s="110">
        <v>0.99</v>
      </c>
      <c r="P38" s="109" t="s">
        <v>11</v>
      </c>
      <c r="Q38" s="92" t="s">
        <v>11</v>
      </c>
      <c r="R38" t="s">
        <v>11</v>
      </c>
      <c r="S38" t="s">
        <v>11</v>
      </c>
      <c r="T38" s="92" t="s">
        <v>10</v>
      </c>
      <c r="U38" t="s">
        <v>11</v>
      </c>
      <c r="V38" t="s">
        <v>11</v>
      </c>
      <c r="W38" s="92" t="s">
        <v>10</v>
      </c>
      <c r="X38" t="s">
        <v>11</v>
      </c>
      <c r="Y38" t="s">
        <v>11</v>
      </c>
      <c r="Z38" t="s">
        <v>11</v>
      </c>
      <c r="AB38"/>
      <c r="AC38"/>
      <c r="AD38"/>
    </row>
    <row r="39" spans="1:30" s="92" customFormat="1" hidden="1">
      <c r="A39" s="107">
        <v>36</v>
      </c>
      <c r="B39" t="s">
        <v>176</v>
      </c>
      <c r="C39" t="s">
        <v>177</v>
      </c>
      <c r="D39" s="108">
        <v>252</v>
      </c>
      <c r="E39" s="20">
        <v>0.62</v>
      </c>
      <c r="F39" s="109" t="s">
        <v>10</v>
      </c>
      <c r="G39" s="108">
        <v>374</v>
      </c>
      <c r="H39" s="20">
        <v>0.21</v>
      </c>
      <c r="I39" s="20">
        <v>0.15</v>
      </c>
      <c r="J39" s="20">
        <v>1</v>
      </c>
      <c r="K39" s="109" t="s">
        <v>10</v>
      </c>
      <c r="L39" s="108">
        <v>65</v>
      </c>
      <c r="M39" s="110">
        <v>1</v>
      </c>
      <c r="N39" s="110">
        <v>1</v>
      </c>
      <c r="O39" s="110">
        <v>0.96</v>
      </c>
      <c r="P39" s="109" t="s">
        <v>11</v>
      </c>
      <c r="Q39" s="92" t="s">
        <v>10</v>
      </c>
      <c r="R39" t="s">
        <v>10</v>
      </c>
      <c r="S39" t="s">
        <v>10</v>
      </c>
      <c r="T39" s="92" t="s">
        <v>10</v>
      </c>
      <c r="U39" t="s">
        <v>10</v>
      </c>
      <c r="V39" t="s">
        <v>11</v>
      </c>
      <c r="W39" s="92" t="s">
        <v>10</v>
      </c>
      <c r="X39" t="s">
        <v>10</v>
      </c>
      <c r="Y39" t="s">
        <v>11</v>
      </c>
      <c r="Z39" t="s">
        <v>11</v>
      </c>
      <c r="AB39"/>
      <c r="AC39"/>
      <c r="AD39"/>
    </row>
    <row r="40" spans="1:30" s="92" customFormat="1" hidden="1">
      <c r="A40" s="107">
        <v>37</v>
      </c>
      <c r="B40" t="s">
        <v>178</v>
      </c>
      <c r="C40" t="s">
        <v>179</v>
      </c>
      <c r="D40" s="108">
        <v>108</v>
      </c>
      <c r="E40" s="20">
        <v>0.7</v>
      </c>
      <c r="F40" s="109" t="s">
        <v>10</v>
      </c>
      <c r="G40" s="108">
        <v>176</v>
      </c>
      <c r="H40" s="20">
        <v>0.03</v>
      </c>
      <c r="I40" s="20">
        <v>0.12</v>
      </c>
      <c r="J40" s="20">
        <v>0.97</v>
      </c>
      <c r="K40" s="109" t="s">
        <v>11</v>
      </c>
      <c r="L40" s="108">
        <v>42</v>
      </c>
      <c r="M40" s="110">
        <v>0.96</v>
      </c>
      <c r="N40" s="110">
        <v>0.99</v>
      </c>
      <c r="O40" s="110">
        <v>0.85</v>
      </c>
      <c r="P40" s="109" t="s">
        <v>11</v>
      </c>
      <c r="Q40" s="92" t="e">
        <v>#N/A</v>
      </c>
      <c r="R40" t="e">
        <v>#N/A</v>
      </c>
      <c r="S40" t="e">
        <v>#N/A</v>
      </c>
      <c r="T40" s="92" t="e">
        <v>#N/A</v>
      </c>
      <c r="U40" t="e">
        <v>#N/A</v>
      </c>
      <c r="V40" t="e">
        <v>#N/A</v>
      </c>
      <c r="W40" s="92" t="e">
        <v>#N/A</v>
      </c>
      <c r="X40" t="e">
        <v>#N/A</v>
      </c>
      <c r="Y40" t="e">
        <v>#N/A</v>
      </c>
      <c r="Z40" t="e">
        <v>#N/A</v>
      </c>
      <c r="AB40"/>
      <c r="AC40"/>
      <c r="AD40"/>
    </row>
    <row r="41" spans="1:30" s="92" customFormat="1" hidden="1">
      <c r="A41" s="107">
        <v>38</v>
      </c>
      <c r="B41" t="s">
        <v>180</v>
      </c>
      <c r="C41" t="s">
        <v>181</v>
      </c>
      <c r="D41" s="108">
        <v>362</v>
      </c>
      <c r="E41" s="20">
        <v>0.43</v>
      </c>
      <c r="F41" s="109" t="s">
        <v>11</v>
      </c>
      <c r="G41" s="108">
        <v>763</v>
      </c>
      <c r="H41" s="20">
        <v>0.03</v>
      </c>
      <c r="I41" s="20">
        <v>0.11</v>
      </c>
      <c r="J41" s="20">
        <v>0.97</v>
      </c>
      <c r="K41" s="109" t="s">
        <v>11</v>
      </c>
      <c r="L41" s="108">
        <v>42</v>
      </c>
      <c r="M41" s="110">
        <v>0.96</v>
      </c>
      <c r="N41" s="110">
        <v>0.99</v>
      </c>
      <c r="O41" s="110">
        <v>0.98</v>
      </c>
      <c r="P41" s="109" t="s">
        <v>11</v>
      </c>
      <c r="Q41" s="92" t="s">
        <v>10</v>
      </c>
      <c r="R41" t="s">
        <v>11</v>
      </c>
      <c r="S41" t="s">
        <v>11</v>
      </c>
      <c r="T41" s="92" t="s">
        <v>11</v>
      </c>
      <c r="U41" t="s">
        <v>11</v>
      </c>
      <c r="V41" t="s">
        <v>11</v>
      </c>
      <c r="W41" s="92" t="s">
        <v>11</v>
      </c>
      <c r="X41" t="s">
        <v>11</v>
      </c>
      <c r="Y41" t="s">
        <v>11</v>
      </c>
      <c r="Z41" t="s">
        <v>11</v>
      </c>
      <c r="AB41"/>
      <c r="AC41"/>
      <c r="AD41"/>
    </row>
    <row r="42" spans="1:30" s="92" customFormat="1" hidden="1">
      <c r="A42" s="107">
        <v>39</v>
      </c>
      <c r="B42" t="s">
        <v>182</v>
      </c>
      <c r="C42" t="s">
        <v>183</v>
      </c>
      <c r="D42" s="108">
        <v>532</v>
      </c>
      <c r="E42" s="20">
        <v>0.77</v>
      </c>
      <c r="F42" s="109" t="s">
        <v>10</v>
      </c>
      <c r="G42" s="108">
        <v>877</v>
      </c>
      <c r="H42" s="20">
        <v>0.38</v>
      </c>
      <c r="I42" s="20">
        <v>0.14000000000000001</v>
      </c>
      <c r="J42" s="20">
        <v>0.99</v>
      </c>
      <c r="K42" s="109" t="s">
        <v>10</v>
      </c>
      <c r="L42" s="108">
        <v>92</v>
      </c>
      <c r="M42" s="110">
        <v>0.98</v>
      </c>
      <c r="N42" s="110">
        <v>1</v>
      </c>
      <c r="O42" s="110">
        <v>0.99</v>
      </c>
      <c r="P42" s="109" t="s">
        <v>10</v>
      </c>
      <c r="Q42" s="92" t="s">
        <v>10</v>
      </c>
      <c r="R42" t="s">
        <v>10</v>
      </c>
      <c r="S42" t="s">
        <v>10</v>
      </c>
      <c r="T42" s="92" t="s">
        <v>10</v>
      </c>
      <c r="U42" t="s">
        <v>10</v>
      </c>
      <c r="V42" t="s">
        <v>10</v>
      </c>
      <c r="W42" s="92" t="s">
        <v>10</v>
      </c>
      <c r="X42" t="s">
        <v>10</v>
      </c>
      <c r="Y42" t="s">
        <v>11</v>
      </c>
      <c r="Z42" t="s">
        <v>11</v>
      </c>
      <c r="AB42"/>
      <c r="AC42"/>
      <c r="AD42"/>
    </row>
    <row r="43" spans="1:30" s="92" customFormat="1" hidden="1">
      <c r="A43" s="107">
        <v>40</v>
      </c>
      <c r="B43" t="s">
        <v>184</v>
      </c>
      <c r="C43" t="s">
        <v>185</v>
      </c>
      <c r="D43" s="108">
        <v>144</v>
      </c>
      <c r="E43" s="20">
        <v>0.7</v>
      </c>
      <c r="F43" s="109" t="s">
        <v>10</v>
      </c>
      <c r="G43" s="108">
        <v>245</v>
      </c>
      <c r="H43" s="20">
        <v>0.27</v>
      </c>
      <c r="I43" s="20">
        <v>0.13</v>
      </c>
      <c r="J43" s="20">
        <v>0.99</v>
      </c>
      <c r="K43" s="109" t="s">
        <v>10</v>
      </c>
      <c r="L43" s="108">
        <v>87</v>
      </c>
      <c r="M43" s="110">
        <v>0.97</v>
      </c>
      <c r="N43" s="110">
        <v>0.99</v>
      </c>
      <c r="O43" s="110">
        <v>1</v>
      </c>
      <c r="P43" s="109" t="s">
        <v>10</v>
      </c>
      <c r="Q43" s="92" t="s">
        <v>10</v>
      </c>
      <c r="R43" t="s">
        <v>10</v>
      </c>
      <c r="S43" t="s">
        <v>11</v>
      </c>
      <c r="T43" s="92" t="s">
        <v>10</v>
      </c>
      <c r="U43" t="s">
        <v>10</v>
      </c>
      <c r="V43" t="s">
        <v>10</v>
      </c>
      <c r="W43" s="92" t="s">
        <v>10</v>
      </c>
      <c r="X43" t="s">
        <v>10</v>
      </c>
      <c r="Y43" t="s">
        <v>11</v>
      </c>
      <c r="Z43" t="s">
        <v>11</v>
      </c>
      <c r="AB43"/>
      <c r="AC43"/>
      <c r="AD43"/>
    </row>
    <row r="44" spans="1:30" s="92" customFormat="1" hidden="1">
      <c r="A44" s="107">
        <v>41</v>
      </c>
      <c r="B44" t="s">
        <v>186</v>
      </c>
      <c r="C44" t="s">
        <v>187</v>
      </c>
      <c r="D44" s="108">
        <v>250</v>
      </c>
      <c r="E44" s="20">
        <v>0.57999999999999996</v>
      </c>
      <c r="F44" s="109" t="s">
        <v>10</v>
      </c>
      <c r="G44" s="108">
        <v>376</v>
      </c>
      <c r="H44" s="20">
        <v>0.21</v>
      </c>
      <c r="I44" s="20">
        <v>0.19</v>
      </c>
      <c r="J44" s="20">
        <v>0.98</v>
      </c>
      <c r="K44" s="109" t="s">
        <v>10</v>
      </c>
      <c r="L44" s="108">
        <v>57</v>
      </c>
      <c r="M44" s="110">
        <v>0.98</v>
      </c>
      <c r="N44" s="110">
        <v>1</v>
      </c>
      <c r="O44" s="110">
        <v>1</v>
      </c>
      <c r="P44" s="109" t="s">
        <v>11</v>
      </c>
      <c r="Q44" s="92" t="s">
        <v>11</v>
      </c>
      <c r="R44" t="s">
        <v>10</v>
      </c>
      <c r="S44" t="s">
        <v>11</v>
      </c>
      <c r="T44" s="92" t="s">
        <v>10</v>
      </c>
      <c r="U44" t="s">
        <v>10</v>
      </c>
      <c r="V44" t="s">
        <v>11</v>
      </c>
      <c r="W44" s="92" t="s">
        <v>10</v>
      </c>
      <c r="X44" t="s">
        <v>10</v>
      </c>
      <c r="Y44" t="s">
        <v>11</v>
      </c>
      <c r="Z44" t="s">
        <v>11</v>
      </c>
      <c r="AB44"/>
      <c r="AC44"/>
      <c r="AD44"/>
    </row>
    <row r="45" spans="1:30" s="92" customFormat="1" hidden="1">
      <c r="A45" s="107">
        <v>42</v>
      </c>
      <c r="B45" t="s">
        <v>188</v>
      </c>
      <c r="C45" t="s">
        <v>189</v>
      </c>
      <c r="D45" s="108">
        <v>147</v>
      </c>
      <c r="E45" s="20">
        <v>0.42</v>
      </c>
      <c r="F45" s="109" t="s">
        <v>11</v>
      </c>
      <c r="G45" s="108">
        <v>218</v>
      </c>
      <c r="H45" s="20">
        <v>0.17</v>
      </c>
      <c r="I45" s="20">
        <v>0.18</v>
      </c>
      <c r="J45" s="20">
        <v>0.98</v>
      </c>
      <c r="K45" s="109" t="s">
        <v>11</v>
      </c>
      <c r="L45" s="108">
        <v>53</v>
      </c>
      <c r="M45" s="110">
        <v>1</v>
      </c>
      <c r="N45" s="110">
        <v>1</v>
      </c>
      <c r="O45" s="110">
        <v>1</v>
      </c>
      <c r="P45" s="109" t="s">
        <v>11</v>
      </c>
      <c r="Q45" s="92" t="s">
        <v>10</v>
      </c>
      <c r="R45" t="s">
        <v>10</v>
      </c>
      <c r="S45" t="s">
        <v>11</v>
      </c>
      <c r="T45" s="92" t="s">
        <v>11</v>
      </c>
      <c r="U45" t="s">
        <v>10</v>
      </c>
      <c r="V45" t="s">
        <v>11</v>
      </c>
      <c r="W45" s="92" t="s">
        <v>11</v>
      </c>
      <c r="X45" t="s">
        <v>10</v>
      </c>
      <c r="Y45" t="s">
        <v>1056</v>
      </c>
      <c r="Z45" t="s">
        <v>1056</v>
      </c>
      <c r="AB45"/>
      <c r="AC45"/>
      <c r="AD45"/>
    </row>
    <row r="46" spans="1:30" s="92" customFormat="1" hidden="1">
      <c r="A46" s="107">
        <v>43</v>
      </c>
      <c r="B46" t="s">
        <v>190</v>
      </c>
      <c r="C46" t="s">
        <v>191</v>
      </c>
      <c r="D46" s="108">
        <v>869</v>
      </c>
      <c r="E46" s="20">
        <v>0.75</v>
      </c>
      <c r="F46" s="109" t="s">
        <v>10</v>
      </c>
      <c r="G46" s="108">
        <v>1380</v>
      </c>
      <c r="H46" s="20">
        <v>0.25</v>
      </c>
      <c r="I46" s="20">
        <v>0.14000000000000001</v>
      </c>
      <c r="J46" s="20">
        <v>0.99</v>
      </c>
      <c r="K46" s="109" t="s">
        <v>10</v>
      </c>
      <c r="L46" s="108">
        <v>73</v>
      </c>
      <c r="M46" s="110">
        <v>0.98</v>
      </c>
      <c r="N46" s="110">
        <v>1</v>
      </c>
      <c r="O46" s="110">
        <v>1</v>
      </c>
      <c r="P46" s="109" t="s">
        <v>11</v>
      </c>
      <c r="Q46" s="92" t="s">
        <v>10</v>
      </c>
      <c r="R46" t="s">
        <v>10</v>
      </c>
      <c r="S46" t="s">
        <v>11</v>
      </c>
      <c r="T46" s="92" t="s">
        <v>10</v>
      </c>
      <c r="U46" t="s">
        <v>10</v>
      </c>
      <c r="V46" t="s">
        <v>11</v>
      </c>
      <c r="W46" s="92" t="s">
        <v>10</v>
      </c>
      <c r="X46" t="s">
        <v>10</v>
      </c>
      <c r="Y46" t="s">
        <v>11</v>
      </c>
      <c r="Z46" t="s">
        <v>11</v>
      </c>
      <c r="AB46"/>
      <c r="AC46"/>
      <c r="AD46"/>
    </row>
    <row r="47" spans="1:30" s="92" customFormat="1" hidden="1">
      <c r="A47" s="107">
        <v>44</v>
      </c>
      <c r="B47" t="s">
        <v>192</v>
      </c>
      <c r="C47" t="s">
        <v>193</v>
      </c>
      <c r="D47" s="108">
        <v>248</v>
      </c>
      <c r="E47" s="20">
        <v>0.65</v>
      </c>
      <c r="F47" s="109" t="s">
        <v>10</v>
      </c>
      <c r="G47" s="108">
        <v>376</v>
      </c>
      <c r="H47" s="20">
        <v>0.22</v>
      </c>
      <c r="I47" s="20">
        <v>0.16</v>
      </c>
      <c r="J47" s="20">
        <v>0.98</v>
      </c>
      <c r="K47" s="109" t="s">
        <v>10</v>
      </c>
      <c r="L47" s="108">
        <v>67</v>
      </c>
      <c r="M47" s="110">
        <v>0.97</v>
      </c>
      <c r="N47" s="110">
        <v>1</v>
      </c>
      <c r="O47" s="110">
        <v>0.92</v>
      </c>
      <c r="P47" s="109" t="s">
        <v>11</v>
      </c>
      <c r="Q47" s="92" t="s">
        <v>10</v>
      </c>
      <c r="R47" t="s">
        <v>10</v>
      </c>
      <c r="S47" t="s">
        <v>11</v>
      </c>
      <c r="T47" s="92" t="s">
        <v>10</v>
      </c>
      <c r="U47" t="s">
        <v>10</v>
      </c>
      <c r="V47" t="s">
        <v>11</v>
      </c>
      <c r="W47" s="92" t="s">
        <v>10</v>
      </c>
      <c r="X47" t="s">
        <v>10</v>
      </c>
      <c r="Y47" t="s">
        <v>11</v>
      </c>
      <c r="Z47" t="s">
        <v>11</v>
      </c>
      <c r="AB47"/>
      <c r="AC47"/>
      <c r="AD47"/>
    </row>
    <row r="48" spans="1:30" s="92" customFormat="1" hidden="1">
      <c r="A48" s="107">
        <v>45</v>
      </c>
      <c r="B48" t="s">
        <v>194</v>
      </c>
      <c r="C48" t="s">
        <v>195</v>
      </c>
      <c r="D48" s="108">
        <v>627</v>
      </c>
      <c r="E48" s="20">
        <v>0.64</v>
      </c>
      <c r="F48" s="109" t="s">
        <v>10</v>
      </c>
      <c r="G48" s="108">
        <v>987</v>
      </c>
      <c r="H48" s="20">
        <v>0.18</v>
      </c>
      <c r="I48" s="20">
        <v>0.13</v>
      </c>
      <c r="J48" s="20">
        <v>1</v>
      </c>
      <c r="K48" s="109" t="s">
        <v>10</v>
      </c>
      <c r="L48" s="108">
        <v>54</v>
      </c>
      <c r="M48" s="110">
        <v>1</v>
      </c>
      <c r="N48" s="110">
        <v>0.99</v>
      </c>
      <c r="O48" s="110">
        <v>0.99</v>
      </c>
      <c r="P48" s="109" t="s">
        <v>11</v>
      </c>
      <c r="Q48" s="92" t="s">
        <v>10</v>
      </c>
      <c r="R48" t="s">
        <v>11</v>
      </c>
      <c r="S48" t="s">
        <v>11</v>
      </c>
      <c r="T48" s="92" t="s">
        <v>10</v>
      </c>
      <c r="U48" t="s">
        <v>10</v>
      </c>
      <c r="V48" t="s">
        <v>11</v>
      </c>
      <c r="W48" s="92" t="s">
        <v>10</v>
      </c>
      <c r="X48" t="s">
        <v>10</v>
      </c>
      <c r="Y48" t="s">
        <v>11</v>
      </c>
      <c r="Z48" t="s">
        <v>11</v>
      </c>
      <c r="AB48"/>
      <c r="AC48"/>
      <c r="AD48"/>
    </row>
    <row r="49" spans="1:30" s="92" customFormat="1" hidden="1">
      <c r="A49" s="107">
        <v>46</v>
      </c>
      <c r="B49" t="s">
        <v>196</v>
      </c>
      <c r="C49" t="s">
        <v>197</v>
      </c>
      <c r="D49" s="108">
        <v>457</v>
      </c>
      <c r="E49" s="20">
        <v>0.56999999999999995</v>
      </c>
      <c r="F49" s="109" t="s">
        <v>10</v>
      </c>
      <c r="G49" s="108">
        <v>568</v>
      </c>
      <c r="H49" s="20">
        <v>0.22</v>
      </c>
      <c r="I49" s="20">
        <v>0.2</v>
      </c>
      <c r="J49" s="20">
        <v>1</v>
      </c>
      <c r="K49" s="109" t="s">
        <v>10</v>
      </c>
      <c r="L49" s="108">
        <v>52</v>
      </c>
      <c r="M49" s="110">
        <v>0.98</v>
      </c>
      <c r="N49" s="110">
        <v>1</v>
      </c>
      <c r="O49" s="110">
        <v>0.98</v>
      </c>
      <c r="P49" s="109" t="s">
        <v>11</v>
      </c>
      <c r="Q49" s="92" t="s">
        <v>11</v>
      </c>
      <c r="R49" t="s">
        <v>11</v>
      </c>
      <c r="S49" t="s">
        <v>11</v>
      </c>
      <c r="T49" s="92" t="s">
        <v>11</v>
      </c>
      <c r="U49" t="s">
        <v>11</v>
      </c>
      <c r="V49" t="s">
        <v>11</v>
      </c>
      <c r="W49" s="92" t="s">
        <v>11</v>
      </c>
      <c r="X49" t="s">
        <v>11</v>
      </c>
      <c r="Y49" t="s">
        <v>11</v>
      </c>
      <c r="Z49" t="s">
        <v>11</v>
      </c>
      <c r="AB49"/>
      <c r="AC49"/>
      <c r="AD49"/>
    </row>
    <row r="50" spans="1:30" s="92" customFormat="1" hidden="1">
      <c r="A50" s="107">
        <v>47</v>
      </c>
      <c r="B50" t="s">
        <v>198</v>
      </c>
      <c r="C50" t="s">
        <v>199</v>
      </c>
      <c r="D50" s="108">
        <v>95</v>
      </c>
      <c r="E50" s="20">
        <v>0.77</v>
      </c>
      <c r="F50" s="109" t="s">
        <v>10</v>
      </c>
      <c r="G50" s="108">
        <v>167</v>
      </c>
      <c r="H50" s="20">
        <v>0.34</v>
      </c>
      <c r="I50" s="20">
        <v>0.13</v>
      </c>
      <c r="J50" s="20">
        <v>0.99</v>
      </c>
      <c r="K50" s="109" t="s">
        <v>10</v>
      </c>
      <c r="L50" s="108">
        <v>86</v>
      </c>
      <c r="M50" s="110">
        <v>0.99</v>
      </c>
      <c r="N50" s="110">
        <v>1</v>
      </c>
      <c r="O50" s="110">
        <v>1</v>
      </c>
      <c r="P50" s="109" t="s">
        <v>10</v>
      </c>
      <c r="Q50" s="92" t="s">
        <v>10</v>
      </c>
      <c r="R50" t="s">
        <v>10</v>
      </c>
      <c r="S50" t="s">
        <v>10</v>
      </c>
      <c r="T50" s="92" t="s">
        <v>10</v>
      </c>
      <c r="U50" t="s">
        <v>10</v>
      </c>
      <c r="V50" t="s">
        <v>10</v>
      </c>
      <c r="W50" s="92" t="s">
        <v>10</v>
      </c>
      <c r="X50" t="s">
        <v>10</v>
      </c>
      <c r="Y50" t="s">
        <v>1056</v>
      </c>
      <c r="Z50" t="s">
        <v>11</v>
      </c>
      <c r="AB50"/>
      <c r="AC50"/>
      <c r="AD50"/>
    </row>
    <row r="51" spans="1:30" s="92" customFormat="1" hidden="1">
      <c r="A51" s="107">
        <v>48</v>
      </c>
      <c r="B51" t="s">
        <v>200</v>
      </c>
      <c r="C51" t="s">
        <v>201</v>
      </c>
      <c r="D51" s="108">
        <v>573</v>
      </c>
      <c r="E51" s="20">
        <v>0.48</v>
      </c>
      <c r="F51" s="109" t="s">
        <v>11</v>
      </c>
      <c r="G51" s="108">
        <v>845</v>
      </c>
      <c r="H51" s="20">
        <v>0.11</v>
      </c>
      <c r="I51" s="20">
        <v>0.15</v>
      </c>
      <c r="J51" s="20">
        <v>0.99</v>
      </c>
      <c r="K51" s="109" t="s">
        <v>11</v>
      </c>
      <c r="L51" s="108">
        <v>61</v>
      </c>
      <c r="M51" s="110">
        <v>0.99</v>
      </c>
      <c r="N51" s="110">
        <v>1</v>
      </c>
      <c r="O51" s="110">
        <v>0.99</v>
      </c>
      <c r="P51" s="109" t="s">
        <v>11</v>
      </c>
      <c r="Q51" s="92" t="s">
        <v>11</v>
      </c>
      <c r="R51" t="s">
        <v>11</v>
      </c>
      <c r="S51" t="s">
        <v>11</v>
      </c>
      <c r="T51" s="92" t="s">
        <v>10</v>
      </c>
      <c r="U51" t="s">
        <v>11</v>
      </c>
      <c r="V51" t="s">
        <v>11</v>
      </c>
      <c r="W51" s="92" t="s">
        <v>10</v>
      </c>
      <c r="X51" t="s">
        <v>10</v>
      </c>
      <c r="Y51" t="s">
        <v>11</v>
      </c>
      <c r="Z51" t="s">
        <v>11</v>
      </c>
      <c r="AB51"/>
      <c r="AC51"/>
      <c r="AD51"/>
    </row>
    <row r="52" spans="1:30" s="92" customFormat="1" hidden="1">
      <c r="A52" s="107">
        <v>49</v>
      </c>
      <c r="B52" t="s">
        <v>202</v>
      </c>
      <c r="C52" t="s">
        <v>203</v>
      </c>
      <c r="D52" s="108">
        <v>200</v>
      </c>
      <c r="E52" s="20">
        <v>0.28999999999999998</v>
      </c>
      <c r="F52" s="109" t="s">
        <v>11</v>
      </c>
      <c r="G52" s="108">
        <v>321</v>
      </c>
      <c r="H52" s="20">
        <v>7.0000000000000007E-2</v>
      </c>
      <c r="I52" s="20">
        <v>0.18</v>
      </c>
      <c r="J52" s="20">
        <v>0.97</v>
      </c>
      <c r="K52" s="109" t="s">
        <v>11</v>
      </c>
      <c r="L52" s="108">
        <v>31</v>
      </c>
      <c r="M52" s="110">
        <v>0.91</v>
      </c>
      <c r="N52" s="110">
        <v>0.96</v>
      </c>
      <c r="O52" s="110">
        <v>0.93</v>
      </c>
      <c r="P52" s="109" t="s">
        <v>11</v>
      </c>
      <c r="Q52" s="92" t="s">
        <v>11</v>
      </c>
      <c r="R52" t="s">
        <v>11</v>
      </c>
      <c r="S52" t="s">
        <v>11</v>
      </c>
      <c r="T52" s="92" t="s">
        <v>11</v>
      </c>
      <c r="U52" t="s">
        <v>11</v>
      </c>
      <c r="V52" t="s">
        <v>11</v>
      </c>
      <c r="W52" s="92" t="s">
        <v>11</v>
      </c>
      <c r="X52" t="s">
        <v>11</v>
      </c>
      <c r="Y52" t="s">
        <v>11</v>
      </c>
      <c r="Z52" t="s">
        <v>11</v>
      </c>
      <c r="AB52"/>
      <c r="AC52"/>
      <c r="AD52"/>
    </row>
    <row r="53" spans="1:30" s="92" customFormat="1" hidden="1">
      <c r="A53" s="107">
        <v>50</v>
      </c>
      <c r="B53" t="s">
        <v>204</v>
      </c>
      <c r="C53" t="s">
        <v>205</v>
      </c>
      <c r="D53" s="108">
        <v>3236</v>
      </c>
      <c r="E53" s="20">
        <v>0.39</v>
      </c>
      <c r="F53" s="109" t="s">
        <v>11</v>
      </c>
      <c r="G53" s="108">
        <v>4352</v>
      </c>
      <c r="H53" s="20">
        <v>0.16</v>
      </c>
      <c r="I53" s="20">
        <v>0.21</v>
      </c>
      <c r="J53" s="20">
        <v>0.97</v>
      </c>
      <c r="K53" s="109" t="s">
        <v>11</v>
      </c>
      <c r="L53" s="108">
        <v>54</v>
      </c>
      <c r="M53" s="110">
        <v>0.98</v>
      </c>
      <c r="N53" s="110">
        <v>0.99</v>
      </c>
      <c r="O53" s="110">
        <v>0.97</v>
      </c>
      <c r="P53" s="109" t="s">
        <v>11</v>
      </c>
      <c r="Q53" s="92" t="s">
        <v>11</v>
      </c>
      <c r="R53" t="s">
        <v>11</v>
      </c>
      <c r="S53" t="s">
        <v>11</v>
      </c>
      <c r="T53" s="92" t="s">
        <v>11</v>
      </c>
      <c r="U53" t="s">
        <v>11</v>
      </c>
      <c r="V53" t="s">
        <v>11</v>
      </c>
      <c r="W53" s="92" t="s">
        <v>11</v>
      </c>
      <c r="X53" t="s">
        <v>11</v>
      </c>
      <c r="Y53" t="s">
        <v>11</v>
      </c>
      <c r="Z53" t="s">
        <v>11</v>
      </c>
      <c r="AB53"/>
      <c r="AC53"/>
      <c r="AD53"/>
    </row>
    <row r="54" spans="1:30" s="92" customFormat="1" hidden="1">
      <c r="A54" s="107">
        <v>51</v>
      </c>
      <c r="B54" t="s">
        <v>206</v>
      </c>
      <c r="C54" t="s">
        <v>207</v>
      </c>
      <c r="D54" s="108">
        <v>139</v>
      </c>
      <c r="E54" s="20">
        <v>0.69</v>
      </c>
      <c r="F54" s="109" t="s">
        <v>10</v>
      </c>
      <c r="G54" s="108">
        <v>188</v>
      </c>
      <c r="H54" s="20">
        <v>0.32</v>
      </c>
      <c r="I54" s="20">
        <v>0.18</v>
      </c>
      <c r="J54" s="20">
        <v>0.99</v>
      </c>
      <c r="K54" s="109" t="s">
        <v>10</v>
      </c>
      <c r="L54" s="108">
        <v>77</v>
      </c>
      <c r="M54" s="110">
        <v>1</v>
      </c>
      <c r="N54" s="110">
        <v>0.99</v>
      </c>
      <c r="O54" s="110">
        <v>1</v>
      </c>
      <c r="P54" s="109" t="s">
        <v>10</v>
      </c>
      <c r="Q54" s="92" t="s">
        <v>11</v>
      </c>
      <c r="R54" t="s">
        <v>10</v>
      </c>
      <c r="S54" t="s">
        <v>11</v>
      </c>
      <c r="T54" s="92" t="s">
        <v>10</v>
      </c>
      <c r="U54" t="s">
        <v>10</v>
      </c>
      <c r="V54" t="s">
        <v>11</v>
      </c>
      <c r="W54" s="92" t="s">
        <v>10</v>
      </c>
      <c r="X54" t="s">
        <v>10</v>
      </c>
      <c r="Y54" t="s">
        <v>11</v>
      </c>
      <c r="Z54" t="s">
        <v>11</v>
      </c>
      <c r="AB54"/>
      <c r="AC54"/>
      <c r="AD54"/>
    </row>
    <row r="55" spans="1:30" s="92" customFormat="1" hidden="1">
      <c r="A55" s="107">
        <v>52</v>
      </c>
      <c r="B55" t="s">
        <v>208</v>
      </c>
      <c r="C55" t="s">
        <v>209</v>
      </c>
      <c r="D55" s="108">
        <v>143</v>
      </c>
      <c r="E55" s="20">
        <v>0.66</v>
      </c>
      <c r="F55" s="109" t="s">
        <v>10</v>
      </c>
      <c r="G55" s="108">
        <v>237</v>
      </c>
      <c r="H55" s="20">
        <v>0.16</v>
      </c>
      <c r="I55" s="20">
        <v>0.14000000000000001</v>
      </c>
      <c r="J55" s="20">
        <v>1</v>
      </c>
      <c r="K55" s="109" t="s">
        <v>10</v>
      </c>
      <c r="L55" s="108">
        <v>34</v>
      </c>
      <c r="M55" s="110">
        <v>0.99</v>
      </c>
      <c r="N55" s="110">
        <v>1</v>
      </c>
      <c r="O55" s="110">
        <v>0.98</v>
      </c>
      <c r="P55" s="109" t="s">
        <v>11</v>
      </c>
      <c r="Q55" s="92" t="s">
        <v>11</v>
      </c>
      <c r="R55" t="s">
        <v>11</v>
      </c>
      <c r="S55" t="s">
        <v>11</v>
      </c>
      <c r="T55" s="92" t="s">
        <v>10</v>
      </c>
      <c r="U55" t="s">
        <v>10</v>
      </c>
      <c r="V55" t="s">
        <v>11</v>
      </c>
      <c r="W55" s="92" t="s">
        <v>11</v>
      </c>
      <c r="X55" t="s">
        <v>10</v>
      </c>
      <c r="Y55" t="s">
        <v>1056</v>
      </c>
      <c r="Z55" t="s">
        <v>1056</v>
      </c>
      <c r="AB55"/>
      <c r="AC55"/>
      <c r="AD55"/>
    </row>
    <row r="56" spans="1:30" s="92" customFormat="1" hidden="1">
      <c r="A56" s="107">
        <v>53</v>
      </c>
      <c r="B56" t="s">
        <v>210</v>
      </c>
      <c r="C56" t="s">
        <v>211</v>
      </c>
      <c r="D56" s="108">
        <v>463</v>
      </c>
      <c r="E56" s="20">
        <v>0.56999999999999995</v>
      </c>
      <c r="F56" s="109" t="s">
        <v>10</v>
      </c>
      <c r="G56" s="108">
        <v>744</v>
      </c>
      <c r="H56" s="20">
        <v>0.09</v>
      </c>
      <c r="I56" s="20">
        <v>0.14000000000000001</v>
      </c>
      <c r="J56" s="20">
        <v>0.99</v>
      </c>
      <c r="K56" s="109" t="s">
        <v>11</v>
      </c>
      <c r="L56" s="108">
        <v>57</v>
      </c>
      <c r="M56" s="110">
        <v>0.98</v>
      </c>
      <c r="N56" s="110">
        <v>1</v>
      </c>
      <c r="O56" s="110">
        <v>0.99</v>
      </c>
      <c r="P56" s="109" t="s">
        <v>11</v>
      </c>
      <c r="Q56" s="92" t="s">
        <v>11</v>
      </c>
      <c r="R56" t="s">
        <v>11</v>
      </c>
      <c r="S56" t="s">
        <v>11</v>
      </c>
      <c r="T56" s="92" t="s">
        <v>10</v>
      </c>
      <c r="U56" t="s">
        <v>11</v>
      </c>
      <c r="V56" t="s">
        <v>11</v>
      </c>
      <c r="W56" s="92" t="s">
        <v>11</v>
      </c>
      <c r="X56" t="s">
        <v>11</v>
      </c>
      <c r="Y56" t="s">
        <v>11</v>
      </c>
      <c r="Z56" t="s">
        <v>11</v>
      </c>
      <c r="AB56"/>
      <c r="AC56"/>
      <c r="AD56"/>
    </row>
    <row r="57" spans="1:30" s="92" customFormat="1" hidden="1">
      <c r="A57" s="107">
        <v>54</v>
      </c>
      <c r="B57" t="s">
        <v>212</v>
      </c>
      <c r="C57" t="s">
        <v>213</v>
      </c>
      <c r="D57" s="108">
        <v>142</v>
      </c>
      <c r="E57" s="20">
        <v>0.68</v>
      </c>
      <c r="F57" s="109" t="s">
        <v>10</v>
      </c>
      <c r="G57" s="108">
        <v>219</v>
      </c>
      <c r="H57" s="20">
        <v>0.23</v>
      </c>
      <c r="I57" s="20">
        <v>0.13</v>
      </c>
      <c r="J57" s="20">
        <v>1</v>
      </c>
      <c r="K57" s="109" t="s">
        <v>10</v>
      </c>
      <c r="L57" s="108">
        <v>59</v>
      </c>
      <c r="M57" s="110">
        <v>0.98</v>
      </c>
      <c r="N57" s="110">
        <v>1</v>
      </c>
      <c r="O57" s="110">
        <v>0.99</v>
      </c>
      <c r="P57" s="109" t="s">
        <v>11</v>
      </c>
      <c r="Q57" s="92" t="s">
        <v>10</v>
      </c>
      <c r="R57" t="s">
        <v>10</v>
      </c>
      <c r="S57" t="s">
        <v>11</v>
      </c>
      <c r="T57" s="92" t="s">
        <v>10</v>
      </c>
      <c r="U57" t="s">
        <v>10</v>
      </c>
      <c r="V57" t="s">
        <v>11</v>
      </c>
      <c r="W57" s="92" t="s">
        <v>10</v>
      </c>
      <c r="X57" t="s">
        <v>10</v>
      </c>
      <c r="Y57" t="s">
        <v>11</v>
      </c>
      <c r="Z57" t="s">
        <v>11</v>
      </c>
      <c r="AB57"/>
      <c r="AC57"/>
      <c r="AD57"/>
    </row>
    <row r="58" spans="1:30" s="92" customFormat="1" hidden="1">
      <c r="A58" s="107">
        <v>55</v>
      </c>
      <c r="B58" t="s">
        <v>214</v>
      </c>
      <c r="C58" t="s">
        <v>215</v>
      </c>
      <c r="D58" s="108">
        <v>188</v>
      </c>
      <c r="E58" s="20">
        <v>0.76</v>
      </c>
      <c r="F58" s="109" t="s">
        <v>10</v>
      </c>
      <c r="G58" s="108">
        <v>304</v>
      </c>
      <c r="H58" s="20">
        <v>0.38</v>
      </c>
      <c r="I58" s="20">
        <v>0.14000000000000001</v>
      </c>
      <c r="J58" s="20">
        <v>0.99</v>
      </c>
      <c r="K58" s="109" t="s">
        <v>10</v>
      </c>
      <c r="L58" s="108">
        <v>74</v>
      </c>
      <c r="M58" s="110">
        <v>0.98</v>
      </c>
      <c r="N58" s="110">
        <v>0.99</v>
      </c>
      <c r="O58" s="110">
        <v>0.99</v>
      </c>
      <c r="P58" s="109" t="s">
        <v>11</v>
      </c>
      <c r="Q58" s="92" t="s">
        <v>10</v>
      </c>
      <c r="R58" t="s">
        <v>10</v>
      </c>
      <c r="S58" t="s">
        <v>10</v>
      </c>
      <c r="T58" s="92" t="s">
        <v>10</v>
      </c>
      <c r="U58" t="s">
        <v>10</v>
      </c>
      <c r="V58" t="s">
        <v>10</v>
      </c>
      <c r="W58" s="92" t="s">
        <v>10</v>
      </c>
      <c r="X58" t="s">
        <v>10</v>
      </c>
      <c r="Y58" t="s">
        <v>11</v>
      </c>
      <c r="Z58" t="s">
        <v>10</v>
      </c>
      <c r="AB58"/>
      <c r="AC58"/>
      <c r="AD58"/>
    </row>
    <row r="59" spans="1:30" s="92" customFormat="1" hidden="1">
      <c r="A59" s="107">
        <v>56</v>
      </c>
      <c r="B59" t="s">
        <v>216</v>
      </c>
      <c r="C59" t="s">
        <v>217</v>
      </c>
      <c r="D59" s="108">
        <v>193</v>
      </c>
      <c r="E59" s="20">
        <v>0.45</v>
      </c>
      <c r="F59" s="109" t="s">
        <v>11</v>
      </c>
      <c r="G59" s="108">
        <v>252</v>
      </c>
      <c r="H59" s="20">
        <v>0.17</v>
      </c>
      <c r="I59" s="20">
        <v>0.16</v>
      </c>
      <c r="J59" s="20">
        <v>0.97</v>
      </c>
      <c r="K59" s="109" t="s">
        <v>10</v>
      </c>
      <c r="L59" s="108">
        <v>52</v>
      </c>
      <c r="M59" s="110">
        <v>0.99</v>
      </c>
      <c r="N59" s="110">
        <v>0.99</v>
      </c>
      <c r="O59" s="110">
        <v>0.94</v>
      </c>
      <c r="P59" s="109" t="s">
        <v>11</v>
      </c>
      <c r="Q59" s="92" t="s">
        <v>11</v>
      </c>
      <c r="R59" t="s">
        <v>11</v>
      </c>
      <c r="S59" t="s">
        <v>11</v>
      </c>
      <c r="T59" s="92" t="s">
        <v>10</v>
      </c>
      <c r="U59" t="s">
        <v>10</v>
      </c>
      <c r="V59" t="s">
        <v>11</v>
      </c>
      <c r="W59" s="92" t="s">
        <v>10</v>
      </c>
      <c r="X59" t="s">
        <v>11</v>
      </c>
      <c r="Y59" t="s">
        <v>11</v>
      </c>
      <c r="Z59" t="s">
        <v>11</v>
      </c>
      <c r="AB59"/>
      <c r="AC59"/>
      <c r="AD59"/>
    </row>
    <row r="60" spans="1:30" s="92" customFormat="1" hidden="1">
      <c r="A60" s="107">
        <v>57</v>
      </c>
      <c r="B60" t="s">
        <v>218</v>
      </c>
      <c r="C60" t="s">
        <v>219</v>
      </c>
      <c r="D60" s="108">
        <v>196</v>
      </c>
      <c r="E60" s="20">
        <v>0.59</v>
      </c>
      <c r="F60" s="109" t="s">
        <v>10</v>
      </c>
      <c r="G60" s="108">
        <v>325</v>
      </c>
      <c r="H60" s="20">
        <v>0.11</v>
      </c>
      <c r="I60" s="20">
        <v>0.12</v>
      </c>
      <c r="J60" s="20">
        <v>1</v>
      </c>
      <c r="K60" s="109" t="s">
        <v>11</v>
      </c>
      <c r="L60" s="108">
        <v>83</v>
      </c>
      <c r="M60" s="110">
        <v>0.99</v>
      </c>
      <c r="N60" s="110">
        <v>1</v>
      </c>
      <c r="O60" s="110">
        <v>0.97</v>
      </c>
      <c r="P60" s="109" t="s">
        <v>10</v>
      </c>
      <c r="Q60" s="92" t="s">
        <v>10</v>
      </c>
      <c r="R60" t="s">
        <v>11</v>
      </c>
      <c r="S60" t="s">
        <v>11</v>
      </c>
      <c r="T60" s="92" t="s">
        <v>10</v>
      </c>
      <c r="U60" t="s">
        <v>10</v>
      </c>
      <c r="V60" t="s">
        <v>11</v>
      </c>
      <c r="W60" s="92" t="s">
        <v>10</v>
      </c>
      <c r="X60" t="s">
        <v>11</v>
      </c>
      <c r="Y60" t="s">
        <v>11</v>
      </c>
      <c r="Z60" t="s">
        <v>11</v>
      </c>
      <c r="AB60"/>
      <c r="AC60"/>
      <c r="AD60"/>
    </row>
    <row r="61" spans="1:30" s="92" customFormat="1" hidden="1">
      <c r="A61" s="107">
        <v>58</v>
      </c>
      <c r="B61" t="s">
        <v>220</v>
      </c>
      <c r="C61" t="s">
        <v>221</v>
      </c>
      <c r="D61" s="108">
        <v>143</v>
      </c>
      <c r="E61" s="20">
        <v>0.79</v>
      </c>
      <c r="F61" s="109" t="s">
        <v>10</v>
      </c>
      <c r="G61" s="108">
        <v>236</v>
      </c>
      <c r="H61" s="20">
        <v>0.31</v>
      </c>
      <c r="I61" s="20">
        <v>0.13</v>
      </c>
      <c r="J61" s="20">
        <v>1</v>
      </c>
      <c r="K61" s="109" t="s">
        <v>10</v>
      </c>
      <c r="L61" s="108">
        <v>60</v>
      </c>
      <c r="M61" s="110">
        <v>0.99</v>
      </c>
      <c r="N61" s="110">
        <v>0.97</v>
      </c>
      <c r="O61" s="110">
        <v>0.95</v>
      </c>
      <c r="P61" s="109" t="s">
        <v>11</v>
      </c>
      <c r="Q61" s="92" t="s">
        <v>11</v>
      </c>
      <c r="R61" t="s">
        <v>10</v>
      </c>
      <c r="S61" t="s">
        <v>11</v>
      </c>
      <c r="T61" s="92" t="s">
        <v>10</v>
      </c>
      <c r="U61" t="s">
        <v>10</v>
      </c>
      <c r="V61" t="s">
        <v>11</v>
      </c>
      <c r="W61" s="92" t="s">
        <v>10</v>
      </c>
      <c r="X61" t="s">
        <v>10</v>
      </c>
      <c r="Y61" t="s">
        <v>1056</v>
      </c>
      <c r="Z61" t="s">
        <v>1056</v>
      </c>
      <c r="AB61"/>
      <c r="AC61"/>
      <c r="AD61"/>
    </row>
    <row r="62" spans="1:30" s="92" customFormat="1" hidden="1">
      <c r="A62" s="107">
        <v>59</v>
      </c>
      <c r="B62" t="s">
        <v>222</v>
      </c>
      <c r="C62" t="s">
        <v>223</v>
      </c>
      <c r="D62" s="108">
        <v>106</v>
      </c>
      <c r="E62" s="20">
        <v>0.81</v>
      </c>
      <c r="F62" s="109" t="s">
        <v>10</v>
      </c>
      <c r="G62" s="108">
        <v>172</v>
      </c>
      <c r="H62" s="20">
        <v>0.38</v>
      </c>
      <c r="I62" s="20">
        <v>0.15</v>
      </c>
      <c r="J62" s="20">
        <v>0.99</v>
      </c>
      <c r="K62" s="109" t="s">
        <v>10</v>
      </c>
      <c r="L62" s="108">
        <v>99</v>
      </c>
      <c r="M62" s="110">
        <v>1</v>
      </c>
      <c r="N62" s="110">
        <v>0.99</v>
      </c>
      <c r="O62" s="110">
        <v>0.98</v>
      </c>
      <c r="P62" s="109" t="s">
        <v>10</v>
      </c>
      <c r="Q62" s="92" t="s">
        <v>10</v>
      </c>
      <c r="R62" t="s">
        <v>10</v>
      </c>
      <c r="S62" t="s">
        <v>10</v>
      </c>
      <c r="T62" s="92" t="s">
        <v>10</v>
      </c>
      <c r="U62" t="s">
        <v>10</v>
      </c>
      <c r="V62" t="s">
        <v>10</v>
      </c>
      <c r="W62" s="92" t="s">
        <v>10</v>
      </c>
      <c r="X62" t="s">
        <v>10</v>
      </c>
      <c r="Y62" t="s">
        <v>1056</v>
      </c>
      <c r="Z62" t="s">
        <v>1056</v>
      </c>
      <c r="AB62"/>
      <c r="AC62"/>
      <c r="AD62"/>
    </row>
    <row r="63" spans="1:30" s="92" customFormat="1" hidden="1">
      <c r="A63" s="107">
        <v>60</v>
      </c>
      <c r="B63" t="s">
        <v>224</v>
      </c>
      <c r="C63" t="s">
        <v>225</v>
      </c>
      <c r="D63" s="108">
        <v>96</v>
      </c>
      <c r="E63" s="20">
        <v>0.66</v>
      </c>
      <c r="F63" s="109" t="s">
        <v>10</v>
      </c>
      <c r="G63" s="108">
        <v>131</v>
      </c>
      <c r="H63" s="20">
        <v>0.24</v>
      </c>
      <c r="I63" s="20">
        <v>0.19</v>
      </c>
      <c r="J63" s="20">
        <v>0.98</v>
      </c>
      <c r="K63" s="109" t="s">
        <v>10</v>
      </c>
      <c r="L63" s="108">
        <v>72</v>
      </c>
      <c r="M63" s="110">
        <v>1</v>
      </c>
      <c r="N63" s="110">
        <v>1</v>
      </c>
      <c r="O63" s="110">
        <v>1</v>
      </c>
      <c r="P63" s="109" t="s">
        <v>11</v>
      </c>
      <c r="Q63" s="92" t="e">
        <v>#N/A</v>
      </c>
      <c r="R63" t="e">
        <v>#N/A</v>
      </c>
      <c r="S63" t="e">
        <v>#N/A</v>
      </c>
      <c r="T63" s="92" t="e">
        <v>#N/A</v>
      </c>
      <c r="U63" t="e">
        <v>#N/A</v>
      </c>
      <c r="V63" t="e">
        <v>#N/A</v>
      </c>
      <c r="W63" s="92" t="e">
        <v>#N/A</v>
      </c>
      <c r="X63" t="e">
        <v>#N/A</v>
      </c>
      <c r="Y63" t="e">
        <v>#N/A</v>
      </c>
      <c r="Z63" t="e">
        <v>#N/A</v>
      </c>
      <c r="AB63"/>
      <c r="AC63"/>
      <c r="AD63"/>
    </row>
    <row r="64" spans="1:30" s="92" customFormat="1" hidden="1">
      <c r="A64" s="107">
        <v>61</v>
      </c>
      <c r="B64" t="s">
        <v>226</v>
      </c>
      <c r="C64" t="s">
        <v>227</v>
      </c>
      <c r="D64" s="108">
        <v>113</v>
      </c>
      <c r="E64" s="20">
        <v>0.75</v>
      </c>
      <c r="F64" s="109" t="s">
        <v>10</v>
      </c>
      <c r="G64" s="108">
        <v>196</v>
      </c>
      <c r="H64" s="20">
        <v>0.19</v>
      </c>
      <c r="I64" s="20">
        <v>0.12</v>
      </c>
      <c r="J64" s="20">
        <v>0.97</v>
      </c>
      <c r="K64" s="109" t="s">
        <v>10</v>
      </c>
      <c r="L64" s="108">
        <v>57</v>
      </c>
      <c r="M64" s="110">
        <v>0.96</v>
      </c>
      <c r="N64" s="110">
        <v>0.98</v>
      </c>
      <c r="O64" s="110">
        <v>0.98</v>
      </c>
      <c r="P64" s="109" t="s">
        <v>11</v>
      </c>
      <c r="Q64" s="92" t="s">
        <v>10</v>
      </c>
      <c r="R64" t="s">
        <v>10</v>
      </c>
      <c r="S64" t="s">
        <v>11</v>
      </c>
      <c r="T64" s="92" t="s">
        <v>10</v>
      </c>
      <c r="U64" t="s">
        <v>10</v>
      </c>
      <c r="V64" t="s">
        <v>11</v>
      </c>
      <c r="W64" s="92" t="s">
        <v>10</v>
      </c>
      <c r="X64" t="s">
        <v>10</v>
      </c>
      <c r="Y64" t="s">
        <v>11</v>
      </c>
      <c r="Z64" t="s">
        <v>11</v>
      </c>
      <c r="AB64"/>
      <c r="AC64"/>
      <c r="AD64"/>
    </row>
    <row r="65" spans="1:30" s="92" customFormat="1" hidden="1">
      <c r="A65" s="107">
        <v>62</v>
      </c>
      <c r="B65" t="s">
        <v>228</v>
      </c>
      <c r="C65" t="s">
        <v>229</v>
      </c>
      <c r="D65" s="108">
        <v>5719</v>
      </c>
      <c r="E65" s="20">
        <v>0.53</v>
      </c>
      <c r="F65" s="109" t="s">
        <v>10</v>
      </c>
      <c r="G65" s="108">
        <v>7540</v>
      </c>
      <c r="H65" s="20">
        <v>0.25</v>
      </c>
      <c r="I65" s="20">
        <v>0.2</v>
      </c>
      <c r="J65" s="20">
        <v>0.98</v>
      </c>
      <c r="K65" s="109" t="s">
        <v>10</v>
      </c>
      <c r="L65" s="108">
        <v>61</v>
      </c>
      <c r="M65" s="110">
        <v>0.98</v>
      </c>
      <c r="N65" s="110">
        <v>0.99</v>
      </c>
      <c r="O65" s="110">
        <v>0.99</v>
      </c>
      <c r="P65" s="109" t="s">
        <v>11</v>
      </c>
      <c r="Q65" s="92" t="s">
        <v>11</v>
      </c>
      <c r="R65" t="s">
        <v>10</v>
      </c>
      <c r="S65" t="s">
        <v>11</v>
      </c>
      <c r="T65" s="92" t="s">
        <v>11</v>
      </c>
      <c r="U65" t="s">
        <v>10</v>
      </c>
      <c r="V65" t="s">
        <v>11</v>
      </c>
      <c r="W65" s="92" t="s">
        <v>11</v>
      </c>
      <c r="X65" t="s">
        <v>10</v>
      </c>
      <c r="Y65" t="s">
        <v>11</v>
      </c>
      <c r="Z65" t="s">
        <v>11</v>
      </c>
      <c r="AB65"/>
      <c r="AC65"/>
      <c r="AD65"/>
    </row>
    <row r="66" spans="1:30" hidden="1">
      <c r="A66" s="107">
        <v>63</v>
      </c>
      <c r="B66" t="s">
        <v>230</v>
      </c>
      <c r="C66" t="s">
        <v>231</v>
      </c>
      <c r="D66" s="108">
        <v>89</v>
      </c>
      <c r="E66" s="20">
        <v>0.49</v>
      </c>
      <c r="F66" s="109" t="s">
        <v>11</v>
      </c>
      <c r="G66" s="108">
        <v>126</v>
      </c>
      <c r="H66" s="20">
        <v>0.15</v>
      </c>
      <c r="I66" s="20">
        <v>0.15</v>
      </c>
      <c r="J66" s="112">
        <v>0.69</v>
      </c>
      <c r="K66" s="109" t="s">
        <v>11</v>
      </c>
      <c r="L66" s="113">
        <v>75</v>
      </c>
      <c r="M66" s="114">
        <v>1</v>
      </c>
      <c r="N66" s="114">
        <v>1</v>
      </c>
      <c r="O66" s="114">
        <v>1</v>
      </c>
      <c r="P66" s="109" t="s">
        <v>10</v>
      </c>
      <c r="Q66" s="92" t="s">
        <v>10</v>
      </c>
      <c r="R66" t="s">
        <v>11</v>
      </c>
      <c r="S66" t="s">
        <v>10</v>
      </c>
      <c r="T66" s="92" t="s">
        <v>10</v>
      </c>
      <c r="U66" t="s">
        <v>11</v>
      </c>
      <c r="V66" t="s">
        <v>10</v>
      </c>
      <c r="W66" s="92" t="s">
        <v>11</v>
      </c>
      <c r="X66" t="s">
        <v>11</v>
      </c>
      <c r="Y66" t="s">
        <v>10</v>
      </c>
      <c r="Z66" t="s">
        <v>10</v>
      </c>
    </row>
    <row r="67" spans="1:30" hidden="1">
      <c r="A67" s="107">
        <v>64</v>
      </c>
      <c r="B67" t="s">
        <v>232</v>
      </c>
      <c r="C67" t="s">
        <v>233</v>
      </c>
      <c r="D67" s="108">
        <v>288</v>
      </c>
      <c r="E67" s="20">
        <v>0.53</v>
      </c>
      <c r="F67" s="109" t="s">
        <v>10</v>
      </c>
      <c r="G67" s="108">
        <v>354</v>
      </c>
      <c r="H67" s="20">
        <v>0.27</v>
      </c>
      <c r="I67" s="20">
        <v>0.22</v>
      </c>
      <c r="J67" s="20">
        <v>0.99</v>
      </c>
      <c r="K67" s="109" t="s">
        <v>10</v>
      </c>
      <c r="L67" s="113">
        <v>98</v>
      </c>
      <c r="M67" s="114">
        <v>0.99</v>
      </c>
      <c r="N67" s="114">
        <v>1</v>
      </c>
      <c r="O67" s="114">
        <v>1</v>
      </c>
      <c r="P67" s="109" t="s">
        <v>10</v>
      </c>
      <c r="Q67" s="92" t="s">
        <v>11</v>
      </c>
      <c r="R67" t="s">
        <v>10</v>
      </c>
      <c r="S67" t="s">
        <v>10</v>
      </c>
      <c r="T67" s="92" t="s">
        <v>10</v>
      </c>
      <c r="U67" t="s">
        <v>10</v>
      </c>
      <c r="V67" t="s">
        <v>10</v>
      </c>
      <c r="W67" s="92" t="s">
        <v>11</v>
      </c>
      <c r="X67" t="s">
        <v>10</v>
      </c>
      <c r="Y67" t="s">
        <v>10</v>
      </c>
      <c r="Z67" t="s">
        <v>10</v>
      </c>
    </row>
    <row r="68" spans="1:30" hidden="1">
      <c r="A68" s="107">
        <v>65</v>
      </c>
      <c r="B68" t="s">
        <v>234</v>
      </c>
      <c r="C68" t="s">
        <v>235</v>
      </c>
      <c r="D68" s="108">
        <v>143</v>
      </c>
      <c r="E68" s="20">
        <v>0.68</v>
      </c>
      <c r="F68" s="109" t="s">
        <v>10</v>
      </c>
      <c r="G68" s="108">
        <v>206</v>
      </c>
      <c r="H68" s="20">
        <v>0.33</v>
      </c>
      <c r="I68" s="20">
        <v>0.17</v>
      </c>
      <c r="J68" s="20">
        <v>1</v>
      </c>
      <c r="K68" s="109" t="s">
        <v>10</v>
      </c>
      <c r="L68" s="113" t="s">
        <v>30</v>
      </c>
      <c r="M68" s="113" t="s">
        <v>30</v>
      </c>
      <c r="N68" s="113" t="s">
        <v>30</v>
      </c>
      <c r="O68" s="113" t="s">
        <v>30</v>
      </c>
      <c r="P68" s="113" t="s">
        <v>30</v>
      </c>
      <c r="Q68" s="92" t="e">
        <v>#N/A</v>
      </c>
      <c r="R68" t="e">
        <v>#N/A</v>
      </c>
      <c r="S68" t="e">
        <v>#N/A</v>
      </c>
      <c r="T68" s="92" t="e">
        <v>#N/A</v>
      </c>
      <c r="U68" t="e">
        <v>#N/A</v>
      </c>
      <c r="V68" t="e">
        <v>#N/A</v>
      </c>
      <c r="W68" s="92" t="e">
        <v>#N/A</v>
      </c>
      <c r="X68" t="e">
        <v>#N/A</v>
      </c>
      <c r="Y68" t="e">
        <v>#N/A</v>
      </c>
      <c r="Z68" t="e">
        <v>#N/A</v>
      </c>
    </row>
    <row r="69" spans="1:30" hidden="1">
      <c r="A69" s="107">
        <v>66</v>
      </c>
      <c r="B69" t="s">
        <v>236</v>
      </c>
      <c r="C69" t="s">
        <v>237</v>
      </c>
      <c r="D69" s="108">
        <v>136</v>
      </c>
      <c r="E69" s="20">
        <v>0.61</v>
      </c>
      <c r="F69" s="109" t="s">
        <v>10</v>
      </c>
      <c r="G69" s="108">
        <v>170</v>
      </c>
      <c r="H69" s="20">
        <v>0.25</v>
      </c>
      <c r="I69" s="20">
        <v>0.19</v>
      </c>
      <c r="J69" s="20">
        <v>1</v>
      </c>
      <c r="K69" s="109" t="s">
        <v>10</v>
      </c>
      <c r="L69" s="113">
        <v>68</v>
      </c>
      <c r="M69" s="114">
        <v>1</v>
      </c>
      <c r="N69" s="114">
        <v>1</v>
      </c>
      <c r="O69" s="114">
        <v>1</v>
      </c>
      <c r="P69" s="109" t="s">
        <v>11</v>
      </c>
      <c r="Q69" s="92" t="s">
        <v>10</v>
      </c>
      <c r="R69" t="s">
        <v>10</v>
      </c>
      <c r="S69" t="s">
        <v>10</v>
      </c>
      <c r="T69" s="92" t="e">
        <v>#N/A</v>
      </c>
      <c r="U69" t="e">
        <v>#N/A</v>
      </c>
      <c r="V69" t="e">
        <v>#N/A</v>
      </c>
      <c r="W69" s="92" t="e">
        <v>#N/A</v>
      </c>
      <c r="X69" t="e">
        <v>#N/A</v>
      </c>
      <c r="Y69" t="e">
        <v>#N/A</v>
      </c>
      <c r="Z69" t="e">
        <v>#N/A</v>
      </c>
    </row>
    <row r="70" spans="1:30" hidden="1">
      <c r="A70" s="107">
        <v>67</v>
      </c>
      <c r="B70" t="s">
        <v>238</v>
      </c>
      <c r="C70" t="s">
        <v>239</v>
      </c>
      <c r="D70" s="108">
        <v>98</v>
      </c>
      <c r="E70" s="20">
        <v>0.6</v>
      </c>
      <c r="F70" s="109" t="s">
        <v>10</v>
      </c>
      <c r="G70" s="108">
        <v>115</v>
      </c>
      <c r="H70" s="20">
        <v>0.12</v>
      </c>
      <c r="I70" s="20">
        <v>0.17</v>
      </c>
      <c r="J70" s="20">
        <v>0.99</v>
      </c>
      <c r="K70" s="109" t="s">
        <v>11</v>
      </c>
      <c r="L70" s="113" t="s">
        <v>30</v>
      </c>
      <c r="M70" s="113" t="s">
        <v>30</v>
      </c>
      <c r="N70" s="113" t="s">
        <v>30</v>
      </c>
      <c r="O70" s="113" t="s">
        <v>30</v>
      </c>
      <c r="P70" s="113" t="s">
        <v>30</v>
      </c>
      <c r="Q70" s="92" t="e">
        <v>#N/A</v>
      </c>
      <c r="R70" t="e">
        <v>#N/A</v>
      </c>
      <c r="S70" t="e">
        <v>#N/A</v>
      </c>
      <c r="T70" s="92" t="e">
        <v>#N/A</v>
      </c>
      <c r="U70" t="e">
        <v>#N/A</v>
      </c>
      <c r="V70" t="e">
        <v>#N/A</v>
      </c>
      <c r="W70" s="92" t="e">
        <v>#N/A</v>
      </c>
      <c r="X70" t="e">
        <v>#N/A</v>
      </c>
      <c r="Y70" t="e">
        <v>#N/A</v>
      </c>
      <c r="Z70" t="e">
        <v>#N/A</v>
      </c>
    </row>
    <row r="71" spans="1:30" hidden="1">
      <c r="A71" s="107">
        <v>68</v>
      </c>
      <c r="B71" t="s">
        <v>240</v>
      </c>
      <c r="C71" t="s">
        <v>241</v>
      </c>
      <c r="D71" s="108">
        <v>162</v>
      </c>
      <c r="E71" s="20">
        <v>0.62</v>
      </c>
      <c r="F71" s="109" t="s">
        <v>10</v>
      </c>
      <c r="G71" s="108">
        <v>231</v>
      </c>
      <c r="H71" s="20">
        <v>0.21</v>
      </c>
      <c r="I71" s="20">
        <v>0.16</v>
      </c>
      <c r="J71" s="20">
        <v>0.97</v>
      </c>
      <c r="K71" s="109" t="s">
        <v>10</v>
      </c>
      <c r="L71" s="115">
        <v>52</v>
      </c>
      <c r="M71" s="114">
        <v>0.94</v>
      </c>
      <c r="N71" s="114">
        <v>1</v>
      </c>
      <c r="O71" s="114">
        <v>1</v>
      </c>
      <c r="P71" s="109" t="s">
        <v>11</v>
      </c>
      <c r="Q71" s="92" t="s">
        <v>11</v>
      </c>
      <c r="R71" t="s">
        <v>11</v>
      </c>
      <c r="S71" t="s">
        <v>11</v>
      </c>
      <c r="T71" s="92" t="s">
        <v>11</v>
      </c>
      <c r="U71" t="s">
        <v>10</v>
      </c>
      <c r="V71" t="s">
        <v>11</v>
      </c>
      <c r="W71" s="92" t="s">
        <v>10</v>
      </c>
      <c r="X71" t="s">
        <v>10</v>
      </c>
      <c r="Y71" t="s">
        <v>11</v>
      </c>
      <c r="Z71" t="s">
        <v>11</v>
      </c>
    </row>
    <row r="72" spans="1:30" hidden="1">
      <c r="A72" s="107">
        <v>69</v>
      </c>
      <c r="B72" t="s">
        <v>242</v>
      </c>
      <c r="C72" t="s">
        <v>243</v>
      </c>
      <c r="D72" s="108">
        <v>81</v>
      </c>
      <c r="E72" s="20">
        <v>0.14000000000000001</v>
      </c>
      <c r="F72" s="109" t="s">
        <v>11</v>
      </c>
      <c r="G72" s="108">
        <v>87</v>
      </c>
      <c r="H72" s="20">
        <v>0.2</v>
      </c>
      <c r="I72" s="20">
        <v>0.3</v>
      </c>
      <c r="J72" s="20">
        <v>1</v>
      </c>
      <c r="K72" s="109" t="s">
        <v>11</v>
      </c>
      <c r="L72" s="113">
        <v>86</v>
      </c>
      <c r="M72" s="114">
        <v>1</v>
      </c>
      <c r="N72" s="114">
        <v>1</v>
      </c>
      <c r="O72" s="114">
        <v>1</v>
      </c>
      <c r="P72" s="109" t="s">
        <v>10</v>
      </c>
      <c r="Q72" s="92" t="e">
        <v>#N/A</v>
      </c>
      <c r="R72" t="e">
        <v>#N/A</v>
      </c>
      <c r="S72" t="e">
        <v>#N/A</v>
      </c>
      <c r="T72" s="92" t="e">
        <v>#N/A</v>
      </c>
      <c r="U72" t="e">
        <v>#N/A</v>
      </c>
      <c r="V72" t="e">
        <v>#N/A</v>
      </c>
      <c r="W72" s="92" t="e">
        <v>#N/A</v>
      </c>
      <c r="X72" t="e">
        <v>#N/A</v>
      </c>
      <c r="Y72" t="e">
        <v>#N/A</v>
      </c>
      <c r="Z72" t="e">
        <v>#N/A</v>
      </c>
    </row>
    <row r="73" spans="1:30" s="161" customFormat="1">
      <c r="A73" s="168">
        <v>70</v>
      </c>
      <c r="B73" s="161" t="s">
        <v>244</v>
      </c>
      <c r="C73" s="161" t="s">
        <v>64</v>
      </c>
      <c r="D73" s="169">
        <v>129</v>
      </c>
      <c r="E73" s="170">
        <v>0.67</v>
      </c>
      <c r="F73" s="170" t="s">
        <v>10</v>
      </c>
      <c r="G73" s="169">
        <v>195</v>
      </c>
      <c r="H73" s="170">
        <v>0.32</v>
      </c>
      <c r="I73" s="170">
        <v>0.16</v>
      </c>
      <c r="J73" s="170">
        <v>1</v>
      </c>
      <c r="K73" s="170" t="s">
        <v>10</v>
      </c>
      <c r="L73" s="171" t="s">
        <v>30</v>
      </c>
      <c r="M73" s="171" t="s">
        <v>30</v>
      </c>
      <c r="N73" s="171" t="s">
        <v>30</v>
      </c>
      <c r="O73" s="171" t="s">
        <v>30</v>
      </c>
      <c r="P73" s="171" t="s">
        <v>30</v>
      </c>
      <c r="Q73" s="171" t="s">
        <v>10</v>
      </c>
      <c r="R73" s="170" t="s">
        <v>10</v>
      </c>
      <c r="S73" s="170" t="s">
        <v>30</v>
      </c>
      <c r="T73" s="171" t="s">
        <v>30</v>
      </c>
      <c r="U73" s="170" t="s">
        <v>30</v>
      </c>
      <c r="V73" s="170" t="s">
        <v>30</v>
      </c>
      <c r="W73" s="170" t="s">
        <v>30</v>
      </c>
      <c r="X73" s="170" t="s">
        <v>30</v>
      </c>
      <c r="Y73" s="170" t="s">
        <v>30</v>
      </c>
      <c r="Z73" s="170" t="s">
        <v>30</v>
      </c>
      <c r="AA73" s="172"/>
    </row>
    <row r="74" spans="1:30" s="162" customFormat="1">
      <c r="A74" s="160">
        <v>71</v>
      </c>
      <c r="B74" s="162" t="s">
        <v>65</v>
      </c>
      <c r="C74" s="162" t="s">
        <v>245</v>
      </c>
      <c r="D74" s="163" t="s">
        <v>30</v>
      </c>
      <c r="E74" s="109" t="s">
        <v>30</v>
      </c>
      <c r="F74" s="109" t="s">
        <v>30</v>
      </c>
      <c r="G74" s="113" t="s">
        <v>30</v>
      </c>
      <c r="H74" s="109" t="s">
        <v>30</v>
      </c>
      <c r="I74" s="109" t="s">
        <v>30</v>
      </c>
      <c r="J74" s="109" t="s">
        <v>30</v>
      </c>
      <c r="K74" s="109" t="s">
        <v>30</v>
      </c>
      <c r="L74" s="115">
        <v>47</v>
      </c>
      <c r="M74" s="114">
        <v>0.96</v>
      </c>
      <c r="N74" s="114">
        <v>1</v>
      </c>
      <c r="O74" s="114">
        <v>0.96</v>
      </c>
      <c r="P74" s="109" t="s">
        <v>11</v>
      </c>
      <c r="Q74" s="113" t="s">
        <v>30</v>
      </c>
      <c r="R74" s="109" t="s">
        <v>30</v>
      </c>
      <c r="S74" s="109" t="s">
        <v>11</v>
      </c>
      <c r="T74" s="113" t="s">
        <v>30</v>
      </c>
      <c r="U74" s="109" t="s">
        <v>30</v>
      </c>
      <c r="V74" s="109" t="s">
        <v>30</v>
      </c>
      <c r="W74" s="109" t="s">
        <v>30</v>
      </c>
      <c r="X74" s="109" t="s">
        <v>30</v>
      </c>
      <c r="Y74" s="109" t="s">
        <v>30</v>
      </c>
      <c r="Z74" s="109" t="s">
        <v>30</v>
      </c>
      <c r="AA74" s="164"/>
    </row>
    <row r="75" spans="1:30" s="162" customFormat="1">
      <c r="A75" s="160">
        <v>72</v>
      </c>
      <c r="B75" s="162" t="s">
        <v>66</v>
      </c>
      <c r="C75" s="162" t="s">
        <v>246</v>
      </c>
      <c r="D75" s="163" t="s">
        <v>30</v>
      </c>
      <c r="E75" s="109" t="s">
        <v>30</v>
      </c>
      <c r="F75" s="109" t="s">
        <v>30</v>
      </c>
      <c r="G75" s="113" t="s">
        <v>30</v>
      </c>
      <c r="H75" s="109" t="s">
        <v>30</v>
      </c>
      <c r="I75" s="109" t="s">
        <v>30</v>
      </c>
      <c r="J75" s="109" t="s">
        <v>30</v>
      </c>
      <c r="K75" s="109" t="s">
        <v>30</v>
      </c>
      <c r="L75" s="113" t="s">
        <v>30</v>
      </c>
      <c r="M75" s="113" t="s">
        <v>30</v>
      </c>
      <c r="N75" s="113" t="s">
        <v>30</v>
      </c>
      <c r="O75" s="113" t="s">
        <v>30</v>
      </c>
      <c r="P75" s="113" t="s">
        <v>30</v>
      </c>
      <c r="Q75" s="113" t="s">
        <v>30</v>
      </c>
      <c r="R75" s="109" t="s">
        <v>30</v>
      </c>
      <c r="S75" s="109" t="s">
        <v>30</v>
      </c>
      <c r="T75" s="113" t="s">
        <v>30</v>
      </c>
      <c r="U75" s="109" t="s">
        <v>30</v>
      </c>
      <c r="V75" s="109" t="s">
        <v>30</v>
      </c>
      <c r="W75" s="109" t="s">
        <v>30</v>
      </c>
      <c r="X75" s="109" t="s">
        <v>30</v>
      </c>
      <c r="Y75" s="109" t="s">
        <v>30</v>
      </c>
      <c r="Z75" s="109" t="s">
        <v>30</v>
      </c>
      <c r="AA75" s="164"/>
    </row>
    <row r="76" spans="1:30" s="162" customFormat="1">
      <c r="A76" s="160">
        <v>73</v>
      </c>
      <c r="B76" s="162" t="s">
        <v>67</v>
      </c>
      <c r="C76" s="162" t="s">
        <v>247</v>
      </c>
      <c r="D76" s="163" t="s">
        <v>30</v>
      </c>
      <c r="E76" s="109" t="s">
        <v>30</v>
      </c>
      <c r="F76" s="109" t="s">
        <v>30</v>
      </c>
      <c r="G76" s="113" t="s">
        <v>30</v>
      </c>
      <c r="H76" s="109" t="s">
        <v>30</v>
      </c>
      <c r="I76" s="109" t="s">
        <v>30</v>
      </c>
      <c r="J76" s="109" t="s">
        <v>30</v>
      </c>
      <c r="K76" s="109" t="s">
        <v>30</v>
      </c>
      <c r="L76" s="113" t="s">
        <v>30</v>
      </c>
      <c r="M76" s="113" t="s">
        <v>30</v>
      </c>
      <c r="N76" s="113" t="s">
        <v>30</v>
      </c>
      <c r="O76" s="113" t="s">
        <v>30</v>
      </c>
      <c r="P76" s="113" t="s">
        <v>30</v>
      </c>
      <c r="Q76" s="113" t="s">
        <v>30</v>
      </c>
      <c r="R76" s="109" t="s">
        <v>30</v>
      </c>
      <c r="S76" s="109" t="s">
        <v>30</v>
      </c>
      <c r="T76" s="113" t="s">
        <v>30</v>
      </c>
      <c r="U76" s="109" t="s">
        <v>30</v>
      </c>
      <c r="V76" s="109" t="s">
        <v>30</v>
      </c>
      <c r="W76" s="109" t="s">
        <v>30</v>
      </c>
      <c r="X76" s="109" t="s">
        <v>30</v>
      </c>
      <c r="Y76" s="109" t="s">
        <v>30</v>
      </c>
      <c r="Z76" s="109" t="s">
        <v>30</v>
      </c>
      <c r="AA76" s="164"/>
    </row>
    <row r="77" spans="1:30" s="162" customFormat="1">
      <c r="A77" s="160">
        <v>74</v>
      </c>
      <c r="B77" s="162" t="s">
        <v>68</v>
      </c>
      <c r="C77" s="162" t="s">
        <v>248</v>
      </c>
      <c r="D77" s="163" t="s">
        <v>30</v>
      </c>
      <c r="E77" s="109" t="s">
        <v>30</v>
      </c>
      <c r="F77" s="109" t="s">
        <v>30</v>
      </c>
      <c r="G77" s="113" t="s">
        <v>30</v>
      </c>
      <c r="H77" s="109" t="s">
        <v>30</v>
      </c>
      <c r="I77" s="109" t="s">
        <v>30</v>
      </c>
      <c r="J77" s="109" t="s">
        <v>30</v>
      </c>
      <c r="K77" s="109" t="s">
        <v>30</v>
      </c>
      <c r="L77" s="113" t="s">
        <v>30</v>
      </c>
      <c r="M77" s="113" t="s">
        <v>30</v>
      </c>
      <c r="N77" s="113" t="s">
        <v>30</v>
      </c>
      <c r="O77" s="113" t="s">
        <v>30</v>
      </c>
      <c r="P77" s="113" t="s">
        <v>30</v>
      </c>
      <c r="Q77" s="113" t="s">
        <v>30</v>
      </c>
      <c r="R77" s="109" t="s">
        <v>30</v>
      </c>
      <c r="S77" s="109" t="s">
        <v>30</v>
      </c>
      <c r="T77" s="113" t="s">
        <v>30</v>
      </c>
      <c r="U77" s="109" t="s">
        <v>30</v>
      </c>
      <c r="V77" s="109" t="s">
        <v>30</v>
      </c>
      <c r="W77" s="109" t="s">
        <v>30</v>
      </c>
      <c r="X77" s="109" t="s">
        <v>30</v>
      </c>
      <c r="Y77" s="109" t="s">
        <v>30</v>
      </c>
      <c r="Z77" s="109" t="s">
        <v>30</v>
      </c>
      <c r="AA77" s="164"/>
    </row>
    <row r="78" spans="1:30" s="162" customFormat="1">
      <c r="A78" s="160">
        <v>75</v>
      </c>
      <c r="B78" s="162" t="s">
        <v>69</v>
      </c>
      <c r="C78" s="162" t="s">
        <v>249</v>
      </c>
      <c r="D78" s="163" t="s">
        <v>30</v>
      </c>
      <c r="E78" s="109" t="s">
        <v>30</v>
      </c>
      <c r="F78" s="109" t="s">
        <v>30</v>
      </c>
      <c r="G78" s="113" t="s">
        <v>30</v>
      </c>
      <c r="H78" s="109" t="s">
        <v>30</v>
      </c>
      <c r="I78" s="109" t="s">
        <v>30</v>
      </c>
      <c r="J78" s="109" t="s">
        <v>30</v>
      </c>
      <c r="K78" s="109" t="s">
        <v>30</v>
      </c>
      <c r="L78" s="113" t="s">
        <v>30</v>
      </c>
      <c r="M78" s="113" t="s">
        <v>30</v>
      </c>
      <c r="N78" s="113" t="s">
        <v>30</v>
      </c>
      <c r="O78" s="113" t="s">
        <v>30</v>
      </c>
      <c r="P78" s="113" t="s">
        <v>30</v>
      </c>
      <c r="Q78" s="113" t="s">
        <v>30</v>
      </c>
      <c r="R78" s="109" t="s">
        <v>30</v>
      </c>
      <c r="S78" s="109" t="s">
        <v>30</v>
      </c>
      <c r="T78" s="113" t="s">
        <v>30</v>
      </c>
      <c r="U78" s="109" t="s">
        <v>30</v>
      </c>
      <c r="V78" s="109" t="s">
        <v>30</v>
      </c>
      <c r="W78" s="109" t="s">
        <v>30</v>
      </c>
      <c r="X78" s="109" t="s">
        <v>30</v>
      </c>
      <c r="Y78" s="109" t="s">
        <v>30</v>
      </c>
      <c r="Z78" s="109" t="s">
        <v>30</v>
      </c>
      <c r="AA78" s="164"/>
    </row>
    <row r="79" spans="1:30" s="161" customFormat="1">
      <c r="A79" s="168">
        <v>76</v>
      </c>
      <c r="B79" s="161" t="s">
        <v>250</v>
      </c>
      <c r="C79" s="161" t="s">
        <v>345</v>
      </c>
      <c r="D79" s="169">
        <v>115</v>
      </c>
      <c r="E79" s="170">
        <v>0.76</v>
      </c>
      <c r="F79" s="170" t="s">
        <v>10</v>
      </c>
      <c r="G79" s="169">
        <v>193</v>
      </c>
      <c r="H79" s="170">
        <v>0.28000000000000003</v>
      </c>
      <c r="I79" s="170">
        <v>0.15</v>
      </c>
      <c r="J79" s="170">
        <v>0.94</v>
      </c>
      <c r="K79" s="170" t="s">
        <v>11</v>
      </c>
      <c r="L79" s="171" t="s">
        <v>30</v>
      </c>
      <c r="M79" s="171" t="s">
        <v>30</v>
      </c>
      <c r="N79" s="171" t="s">
        <v>30</v>
      </c>
      <c r="O79" s="171" t="s">
        <v>30</v>
      </c>
      <c r="P79" s="171" t="s">
        <v>30</v>
      </c>
      <c r="Q79" s="171" t="s">
        <v>30</v>
      </c>
      <c r="R79" s="170" t="s">
        <v>30</v>
      </c>
      <c r="S79" s="170" t="s">
        <v>30</v>
      </c>
      <c r="T79" s="171" t="s">
        <v>30</v>
      </c>
      <c r="U79" s="170" t="s">
        <v>30</v>
      </c>
      <c r="V79" s="170" t="s">
        <v>30</v>
      </c>
      <c r="W79" s="170" t="s">
        <v>30</v>
      </c>
      <c r="X79" s="170" t="s">
        <v>30</v>
      </c>
      <c r="Y79" s="170" t="s">
        <v>30</v>
      </c>
      <c r="Z79" s="170" t="s">
        <v>30</v>
      </c>
      <c r="AA79" s="172"/>
    </row>
    <row r="80" spans="1:30" s="162" customFormat="1">
      <c r="A80" s="160">
        <v>77</v>
      </c>
      <c r="B80" s="162" t="s">
        <v>251</v>
      </c>
      <c r="C80" s="162" t="s">
        <v>252</v>
      </c>
      <c r="D80" s="163" t="s">
        <v>30</v>
      </c>
      <c r="E80" s="109" t="s">
        <v>30</v>
      </c>
      <c r="F80" s="109" t="s">
        <v>30</v>
      </c>
      <c r="G80" s="113" t="s">
        <v>30</v>
      </c>
      <c r="H80" s="109" t="s">
        <v>30</v>
      </c>
      <c r="I80" s="109" t="s">
        <v>30</v>
      </c>
      <c r="J80" s="109" t="s">
        <v>30</v>
      </c>
      <c r="K80" s="109" t="s">
        <v>30</v>
      </c>
      <c r="L80" s="113" t="s">
        <v>30</v>
      </c>
      <c r="M80" s="113" t="s">
        <v>30</v>
      </c>
      <c r="N80" s="113" t="s">
        <v>30</v>
      </c>
      <c r="O80" s="113" t="s">
        <v>30</v>
      </c>
      <c r="P80" s="113" t="s">
        <v>30</v>
      </c>
      <c r="Q80" s="113" t="s">
        <v>30</v>
      </c>
      <c r="R80" s="109" t="s">
        <v>30</v>
      </c>
      <c r="S80" s="109" t="s">
        <v>30</v>
      </c>
      <c r="T80" s="113" t="s">
        <v>30</v>
      </c>
      <c r="U80" s="109" t="s">
        <v>30</v>
      </c>
      <c r="V80" s="109" t="s">
        <v>30</v>
      </c>
      <c r="W80" s="109" t="s">
        <v>30</v>
      </c>
      <c r="X80" s="109" t="s">
        <v>30</v>
      </c>
      <c r="Y80" s="109" t="s">
        <v>30</v>
      </c>
      <c r="Z80" s="109" t="s">
        <v>30</v>
      </c>
      <c r="AA80" s="164"/>
    </row>
    <row r="81" spans="1:27" s="162" customFormat="1">
      <c r="A81" s="160">
        <v>78</v>
      </c>
      <c r="B81" s="162" t="s">
        <v>253</v>
      </c>
      <c r="C81" s="162" t="s">
        <v>254</v>
      </c>
      <c r="D81" s="163" t="s">
        <v>30</v>
      </c>
      <c r="E81" s="109" t="s">
        <v>30</v>
      </c>
      <c r="F81" s="109" t="s">
        <v>30</v>
      </c>
      <c r="G81" s="113" t="s">
        <v>30</v>
      </c>
      <c r="H81" s="109" t="s">
        <v>30</v>
      </c>
      <c r="I81" s="109" t="s">
        <v>30</v>
      </c>
      <c r="J81" s="109" t="s">
        <v>30</v>
      </c>
      <c r="K81" s="109" t="s">
        <v>30</v>
      </c>
      <c r="L81" s="113" t="s">
        <v>30</v>
      </c>
      <c r="M81" s="113" t="s">
        <v>30</v>
      </c>
      <c r="N81" s="113" t="s">
        <v>30</v>
      </c>
      <c r="O81" s="113" t="s">
        <v>30</v>
      </c>
      <c r="P81" s="113" t="s">
        <v>30</v>
      </c>
      <c r="Q81" s="113" t="s">
        <v>30</v>
      </c>
      <c r="R81" s="109" t="s">
        <v>30</v>
      </c>
      <c r="S81" s="109" t="s">
        <v>30</v>
      </c>
      <c r="T81" s="113" t="s">
        <v>30</v>
      </c>
      <c r="U81" s="109" t="s">
        <v>30</v>
      </c>
      <c r="V81" s="109" t="s">
        <v>30</v>
      </c>
      <c r="W81" s="109" t="s">
        <v>30</v>
      </c>
      <c r="X81" s="109" t="s">
        <v>30</v>
      </c>
      <c r="Y81" s="109" t="s">
        <v>30</v>
      </c>
      <c r="Z81" s="109" t="s">
        <v>30</v>
      </c>
      <c r="AA81" s="164"/>
    </row>
    <row r="82" spans="1:27" s="162" customFormat="1">
      <c r="A82" s="160">
        <v>79</v>
      </c>
      <c r="B82" s="162" t="s">
        <v>255</v>
      </c>
      <c r="C82" s="162" t="s">
        <v>256</v>
      </c>
      <c r="D82" s="163" t="s">
        <v>30</v>
      </c>
      <c r="E82" s="109" t="s">
        <v>30</v>
      </c>
      <c r="F82" s="109" t="s">
        <v>30</v>
      </c>
      <c r="G82" s="113" t="s">
        <v>30</v>
      </c>
      <c r="H82" s="109" t="s">
        <v>30</v>
      </c>
      <c r="I82" s="109" t="s">
        <v>30</v>
      </c>
      <c r="J82" s="109" t="s">
        <v>30</v>
      </c>
      <c r="K82" s="109" t="s">
        <v>30</v>
      </c>
      <c r="L82" s="113" t="s">
        <v>30</v>
      </c>
      <c r="M82" s="113" t="s">
        <v>30</v>
      </c>
      <c r="N82" s="113" t="s">
        <v>30</v>
      </c>
      <c r="O82" s="113" t="s">
        <v>30</v>
      </c>
      <c r="P82" s="113" t="s">
        <v>30</v>
      </c>
      <c r="Q82" s="113" t="s">
        <v>30</v>
      </c>
      <c r="R82" s="109" t="s">
        <v>30</v>
      </c>
      <c r="S82" s="109" t="s">
        <v>30</v>
      </c>
      <c r="T82" s="113" t="s">
        <v>30</v>
      </c>
      <c r="U82" s="109" t="s">
        <v>30</v>
      </c>
      <c r="V82" s="109" t="s">
        <v>30</v>
      </c>
      <c r="W82" s="109" t="s">
        <v>30</v>
      </c>
      <c r="X82" s="109" t="s">
        <v>30</v>
      </c>
      <c r="Y82" s="109" t="s">
        <v>30</v>
      </c>
      <c r="Z82" s="109" t="s">
        <v>30</v>
      </c>
      <c r="AA82" s="164"/>
    </row>
    <row r="83" spans="1:27" s="162" customFormat="1">
      <c r="A83" s="160">
        <v>80</v>
      </c>
      <c r="B83" s="162" t="s">
        <v>257</v>
      </c>
      <c r="C83" s="162" t="s">
        <v>258</v>
      </c>
      <c r="D83" s="163" t="s">
        <v>30</v>
      </c>
      <c r="E83" s="109" t="s">
        <v>30</v>
      </c>
      <c r="F83" s="109" t="s">
        <v>30</v>
      </c>
      <c r="G83" s="113" t="s">
        <v>30</v>
      </c>
      <c r="H83" s="109" t="s">
        <v>30</v>
      </c>
      <c r="I83" s="109" t="s">
        <v>30</v>
      </c>
      <c r="J83" s="109" t="s">
        <v>30</v>
      </c>
      <c r="K83" s="109" t="s">
        <v>30</v>
      </c>
      <c r="L83" s="113" t="s">
        <v>30</v>
      </c>
      <c r="M83" s="113" t="s">
        <v>30</v>
      </c>
      <c r="N83" s="113" t="s">
        <v>30</v>
      </c>
      <c r="O83" s="113" t="s">
        <v>30</v>
      </c>
      <c r="P83" s="113" t="s">
        <v>30</v>
      </c>
      <c r="Q83" s="113" t="s">
        <v>30</v>
      </c>
      <c r="R83" s="109" t="s">
        <v>30</v>
      </c>
      <c r="S83" s="109" t="s">
        <v>30</v>
      </c>
      <c r="T83" s="113" t="s">
        <v>30</v>
      </c>
      <c r="U83" s="109" t="s">
        <v>30</v>
      </c>
      <c r="V83" s="109" t="s">
        <v>30</v>
      </c>
      <c r="W83" s="109" t="s">
        <v>30</v>
      </c>
      <c r="X83" s="109" t="s">
        <v>30</v>
      </c>
      <c r="Y83" s="109" t="s">
        <v>30</v>
      </c>
      <c r="Z83" s="109" t="s">
        <v>30</v>
      </c>
      <c r="AA83" s="164"/>
    </row>
    <row r="84" spans="1:27" s="162" customFormat="1">
      <c r="A84" s="160">
        <v>81</v>
      </c>
      <c r="B84" s="162" t="s">
        <v>259</v>
      </c>
      <c r="C84" s="162" t="s">
        <v>260</v>
      </c>
      <c r="D84" s="163" t="s">
        <v>30</v>
      </c>
      <c r="E84" s="109" t="s">
        <v>30</v>
      </c>
      <c r="F84" s="109" t="s">
        <v>30</v>
      </c>
      <c r="G84" s="113" t="s">
        <v>30</v>
      </c>
      <c r="H84" s="109" t="s">
        <v>30</v>
      </c>
      <c r="I84" s="109" t="s">
        <v>30</v>
      </c>
      <c r="J84" s="109" t="s">
        <v>30</v>
      </c>
      <c r="K84" s="109" t="s">
        <v>30</v>
      </c>
      <c r="L84" s="113" t="s">
        <v>30</v>
      </c>
      <c r="M84" s="113" t="s">
        <v>30</v>
      </c>
      <c r="N84" s="113" t="s">
        <v>30</v>
      </c>
      <c r="O84" s="113" t="s">
        <v>30</v>
      </c>
      <c r="P84" s="113" t="s">
        <v>30</v>
      </c>
      <c r="Q84" s="113" t="s">
        <v>30</v>
      </c>
      <c r="R84" s="109" t="s">
        <v>30</v>
      </c>
      <c r="S84" s="109" t="s">
        <v>30</v>
      </c>
      <c r="T84" s="113" t="s">
        <v>30</v>
      </c>
      <c r="U84" s="109" t="s">
        <v>30</v>
      </c>
      <c r="V84" s="109" t="s">
        <v>30</v>
      </c>
      <c r="W84" s="109" t="s">
        <v>30</v>
      </c>
      <c r="X84" s="109" t="s">
        <v>30</v>
      </c>
      <c r="Y84" s="109" t="s">
        <v>30</v>
      </c>
      <c r="Z84" s="109" t="s">
        <v>30</v>
      </c>
      <c r="AA84" s="164"/>
    </row>
    <row r="85" spans="1:27" s="162" customFormat="1">
      <c r="A85" s="160">
        <v>82</v>
      </c>
      <c r="B85" s="162" t="s">
        <v>261</v>
      </c>
      <c r="C85" s="162" t="s">
        <v>262</v>
      </c>
      <c r="D85" s="163" t="s">
        <v>30</v>
      </c>
      <c r="E85" s="109" t="s">
        <v>30</v>
      </c>
      <c r="F85" s="109" t="s">
        <v>30</v>
      </c>
      <c r="G85" s="113" t="s">
        <v>30</v>
      </c>
      <c r="H85" s="109" t="s">
        <v>30</v>
      </c>
      <c r="I85" s="109" t="s">
        <v>30</v>
      </c>
      <c r="J85" s="109" t="s">
        <v>30</v>
      </c>
      <c r="K85" s="109" t="s">
        <v>30</v>
      </c>
      <c r="L85" s="113" t="s">
        <v>30</v>
      </c>
      <c r="M85" s="113" t="s">
        <v>30</v>
      </c>
      <c r="N85" s="113" t="s">
        <v>30</v>
      </c>
      <c r="O85" s="113" t="s">
        <v>30</v>
      </c>
      <c r="P85" s="113" t="s">
        <v>30</v>
      </c>
      <c r="Q85" s="113" t="s">
        <v>30</v>
      </c>
      <c r="R85" s="109" t="s">
        <v>30</v>
      </c>
      <c r="S85" s="109" t="s">
        <v>30</v>
      </c>
      <c r="T85" s="113" t="s">
        <v>30</v>
      </c>
      <c r="U85" s="109" t="s">
        <v>30</v>
      </c>
      <c r="V85" s="109" t="s">
        <v>30</v>
      </c>
      <c r="W85" s="109" t="s">
        <v>30</v>
      </c>
      <c r="X85" s="109" t="s">
        <v>30</v>
      </c>
      <c r="Y85" s="109" t="s">
        <v>30</v>
      </c>
      <c r="Z85" s="109" t="s">
        <v>30</v>
      </c>
      <c r="AA85" s="164"/>
    </row>
    <row r="86" spans="1:27" s="161" customFormat="1">
      <c r="A86" s="168">
        <v>83</v>
      </c>
      <c r="B86" s="161" t="s">
        <v>263</v>
      </c>
      <c r="C86" s="161" t="s">
        <v>341</v>
      </c>
      <c r="D86" s="169">
        <v>170</v>
      </c>
      <c r="E86" s="170">
        <v>0.48</v>
      </c>
      <c r="F86" s="170" t="s">
        <v>11</v>
      </c>
      <c r="G86" s="169">
        <v>272</v>
      </c>
      <c r="H86" s="170">
        <v>0.12</v>
      </c>
      <c r="I86" s="170">
        <v>0.16</v>
      </c>
      <c r="J86" s="170">
        <v>0.94</v>
      </c>
      <c r="K86" s="170" t="s">
        <v>11</v>
      </c>
      <c r="L86" s="171" t="s">
        <v>30</v>
      </c>
      <c r="M86" s="171" t="s">
        <v>30</v>
      </c>
      <c r="N86" s="171" t="s">
        <v>30</v>
      </c>
      <c r="O86" s="171" t="s">
        <v>30</v>
      </c>
      <c r="P86" s="171" t="s">
        <v>30</v>
      </c>
      <c r="Q86" s="171" t="s">
        <v>30</v>
      </c>
      <c r="R86" s="170" t="s">
        <v>30</v>
      </c>
      <c r="S86" s="170" t="s">
        <v>30</v>
      </c>
      <c r="T86" s="171" t="s">
        <v>30</v>
      </c>
      <c r="U86" s="170" t="s">
        <v>30</v>
      </c>
      <c r="V86" s="170" t="s">
        <v>30</v>
      </c>
      <c r="W86" s="170" t="s">
        <v>30</v>
      </c>
      <c r="X86" s="170" t="s">
        <v>30</v>
      </c>
      <c r="Y86" s="170" t="s">
        <v>30</v>
      </c>
      <c r="Z86" s="170" t="s">
        <v>30</v>
      </c>
      <c r="AA86" s="172"/>
    </row>
    <row r="87" spans="1:27" s="162" customFormat="1">
      <c r="A87" s="160">
        <v>84</v>
      </c>
      <c r="B87" s="162" t="s">
        <v>264</v>
      </c>
      <c r="C87" s="162" t="s">
        <v>265</v>
      </c>
      <c r="D87" s="163" t="s">
        <v>30</v>
      </c>
      <c r="E87" s="109" t="s">
        <v>30</v>
      </c>
      <c r="F87" s="109" t="s">
        <v>30</v>
      </c>
      <c r="G87" s="113" t="s">
        <v>30</v>
      </c>
      <c r="H87" s="109" t="s">
        <v>30</v>
      </c>
      <c r="I87" s="109" t="s">
        <v>30</v>
      </c>
      <c r="J87" s="109" t="s">
        <v>30</v>
      </c>
      <c r="K87" s="109" t="s">
        <v>30</v>
      </c>
      <c r="L87" s="115">
        <v>67</v>
      </c>
      <c r="M87" s="114">
        <v>1</v>
      </c>
      <c r="N87" s="114">
        <v>1</v>
      </c>
      <c r="O87" s="114">
        <v>1</v>
      </c>
      <c r="P87" s="109" t="s">
        <v>11</v>
      </c>
      <c r="Q87" s="113" t="s">
        <v>30</v>
      </c>
      <c r="R87" s="109" t="s">
        <v>30</v>
      </c>
      <c r="S87" s="109" t="s">
        <v>30</v>
      </c>
      <c r="T87" s="113" t="s">
        <v>30</v>
      </c>
      <c r="U87" s="109" t="s">
        <v>30</v>
      </c>
      <c r="V87" s="109" t="s">
        <v>30</v>
      </c>
      <c r="W87" s="109" t="s">
        <v>30</v>
      </c>
      <c r="X87" s="109" t="s">
        <v>30</v>
      </c>
      <c r="Y87" s="109" t="s">
        <v>30</v>
      </c>
      <c r="Z87" s="109" t="s">
        <v>30</v>
      </c>
      <c r="AA87" s="164"/>
    </row>
    <row r="88" spans="1:27" s="162" customFormat="1">
      <c r="A88" s="160">
        <v>85</v>
      </c>
      <c r="B88" s="162" t="s">
        <v>266</v>
      </c>
      <c r="C88" s="162" t="s">
        <v>267</v>
      </c>
      <c r="D88" s="163" t="s">
        <v>30</v>
      </c>
      <c r="E88" s="109" t="s">
        <v>30</v>
      </c>
      <c r="F88" s="109" t="s">
        <v>30</v>
      </c>
      <c r="G88" s="113" t="s">
        <v>30</v>
      </c>
      <c r="H88" s="109" t="s">
        <v>30</v>
      </c>
      <c r="I88" s="109" t="s">
        <v>30</v>
      </c>
      <c r="J88" s="109" t="s">
        <v>30</v>
      </c>
      <c r="K88" s="109" t="s">
        <v>30</v>
      </c>
      <c r="L88" s="113" t="s">
        <v>30</v>
      </c>
      <c r="M88" s="113" t="s">
        <v>30</v>
      </c>
      <c r="N88" s="113" t="s">
        <v>30</v>
      </c>
      <c r="O88" s="113" t="s">
        <v>30</v>
      </c>
      <c r="P88" s="113" t="s">
        <v>30</v>
      </c>
      <c r="Q88" s="113" t="s">
        <v>30</v>
      </c>
      <c r="R88" s="109" t="s">
        <v>30</v>
      </c>
      <c r="S88" s="109" t="s">
        <v>30</v>
      </c>
      <c r="T88" s="113" t="s">
        <v>30</v>
      </c>
      <c r="U88" s="109" t="s">
        <v>30</v>
      </c>
      <c r="V88" s="109" t="s">
        <v>30</v>
      </c>
      <c r="W88" s="109" t="s">
        <v>30</v>
      </c>
      <c r="X88" s="109" t="s">
        <v>30</v>
      </c>
      <c r="Y88" s="109" t="s">
        <v>30</v>
      </c>
      <c r="Z88" s="109" t="s">
        <v>30</v>
      </c>
      <c r="AA88" s="164"/>
    </row>
    <row r="89" spans="1:27" s="162" customFormat="1">
      <c r="A89" s="160">
        <v>86</v>
      </c>
      <c r="B89" s="162" t="s">
        <v>268</v>
      </c>
      <c r="C89" s="162" t="s">
        <v>269</v>
      </c>
      <c r="D89" s="163" t="s">
        <v>30</v>
      </c>
      <c r="E89" s="109" t="s">
        <v>30</v>
      </c>
      <c r="F89" s="109" t="s">
        <v>30</v>
      </c>
      <c r="G89" s="113" t="s">
        <v>30</v>
      </c>
      <c r="H89" s="109" t="s">
        <v>30</v>
      </c>
      <c r="I89" s="109" t="s">
        <v>30</v>
      </c>
      <c r="J89" s="109" t="s">
        <v>30</v>
      </c>
      <c r="K89" s="109" t="s">
        <v>30</v>
      </c>
      <c r="L89" s="113" t="s">
        <v>30</v>
      </c>
      <c r="M89" s="113" t="s">
        <v>30</v>
      </c>
      <c r="N89" s="113" t="s">
        <v>30</v>
      </c>
      <c r="O89" s="113" t="s">
        <v>30</v>
      </c>
      <c r="P89" s="113" t="s">
        <v>30</v>
      </c>
      <c r="Q89" s="113" t="s">
        <v>30</v>
      </c>
      <c r="R89" s="109" t="s">
        <v>30</v>
      </c>
      <c r="S89" s="109" t="s">
        <v>30</v>
      </c>
      <c r="T89" s="113" t="s">
        <v>30</v>
      </c>
      <c r="U89" s="109" t="s">
        <v>30</v>
      </c>
      <c r="V89" s="109" t="s">
        <v>30</v>
      </c>
      <c r="W89" s="109" t="s">
        <v>30</v>
      </c>
      <c r="X89" s="109" t="s">
        <v>30</v>
      </c>
      <c r="Y89" s="109" t="s">
        <v>30</v>
      </c>
      <c r="Z89" s="109" t="s">
        <v>30</v>
      </c>
      <c r="AA89" s="164"/>
    </row>
    <row r="90" spans="1:27" s="162" customFormat="1">
      <c r="A90" s="160">
        <v>87</v>
      </c>
      <c r="B90" s="162" t="s">
        <v>270</v>
      </c>
      <c r="C90" s="162" t="s">
        <v>271</v>
      </c>
      <c r="D90" s="163" t="s">
        <v>30</v>
      </c>
      <c r="E90" s="109" t="s">
        <v>30</v>
      </c>
      <c r="F90" s="109" t="s">
        <v>30</v>
      </c>
      <c r="G90" s="113" t="s">
        <v>30</v>
      </c>
      <c r="H90" s="109" t="s">
        <v>30</v>
      </c>
      <c r="I90" s="109" t="s">
        <v>30</v>
      </c>
      <c r="J90" s="109" t="s">
        <v>30</v>
      </c>
      <c r="K90" s="109" t="s">
        <v>30</v>
      </c>
      <c r="L90" s="115">
        <v>68</v>
      </c>
      <c r="M90" s="114">
        <v>0.97</v>
      </c>
      <c r="N90" s="114">
        <v>1</v>
      </c>
      <c r="O90" s="114">
        <v>1</v>
      </c>
      <c r="P90" s="109" t="s">
        <v>11</v>
      </c>
      <c r="Q90" s="113" t="s">
        <v>30</v>
      </c>
      <c r="R90" s="109" t="s">
        <v>30</v>
      </c>
      <c r="S90" s="109" t="s">
        <v>30</v>
      </c>
      <c r="T90" s="113" t="s">
        <v>30</v>
      </c>
      <c r="U90" s="109" t="s">
        <v>30</v>
      </c>
      <c r="V90" s="109" t="s">
        <v>30</v>
      </c>
      <c r="W90" s="109" t="s">
        <v>30</v>
      </c>
      <c r="X90" s="109" t="s">
        <v>30</v>
      </c>
      <c r="Y90" s="109" t="s">
        <v>30</v>
      </c>
      <c r="Z90" s="109" t="s">
        <v>30</v>
      </c>
      <c r="AA90" s="164"/>
    </row>
    <row r="91" spans="1:27" s="162" customFormat="1">
      <c r="A91" s="160">
        <v>88</v>
      </c>
      <c r="B91" s="162" t="s">
        <v>272</v>
      </c>
      <c r="C91" s="162" t="s">
        <v>273</v>
      </c>
      <c r="D91" s="163" t="s">
        <v>30</v>
      </c>
      <c r="E91" s="109" t="s">
        <v>30</v>
      </c>
      <c r="F91" s="109" t="s">
        <v>30</v>
      </c>
      <c r="G91" s="113" t="s">
        <v>30</v>
      </c>
      <c r="H91" s="109" t="s">
        <v>30</v>
      </c>
      <c r="I91" s="109" t="s">
        <v>30</v>
      </c>
      <c r="J91" s="109" t="s">
        <v>30</v>
      </c>
      <c r="K91" s="109" t="s">
        <v>30</v>
      </c>
      <c r="L91" s="113" t="s">
        <v>30</v>
      </c>
      <c r="M91" s="113" t="s">
        <v>30</v>
      </c>
      <c r="N91" s="113" t="s">
        <v>30</v>
      </c>
      <c r="O91" s="113" t="s">
        <v>30</v>
      </c>
      <c r="P91" s="113" t="s">
        <v>30</v>
      </c>
      <c r="Q91" s="113" t="s">
        <v>30</v>
      </c>
      <c r="R91" s="109" t="s">
        <v>30</v>
      </c>
      <c r="S91" s="109" t="s">
        <v>30</v>
      </c>
      <c r="T91" s="113" t="s">
        <v>30</v>
      </c>
      <c r="U91" s="109" t="s">
        <v>30</v>
      </c>
      <c r="V91" s="109" t="s">
        <v>30</v>
      </c>
      <c r="W91" s="109" t="s">
        <v>30</v>
      </c>
      <c r="X91" s="109" t="s">
        <v>30</v>
      </c>
      <c r="Y91" s="109" t="s">
        <v>30</v>
      </c>
      <c r="Z91" s="109" t="s">
        <v>30</v>
      </c>
      <c r="AA91" s="164"/>
    </row>
    <row r="92" spans="1:27" s="162" customFormat="1">
      <c r="A92" s="160">
        <v>89</v>
      </c>
      <c r="B92" s="162" t="s">
        <v>274</v>
      </c>
      <c r="C92" s="162" t="s">
        <v>275</v>
      </c>
      <c r="D92" s="163" t="s">
        <v>30</v>
      </c>
      <c r="E92" s="109" t="s">
        <v>30</v>
      </c>
      <c r="F92" s="109" t="s">
        <v>30</v>
      </c>
      <c r="G92" s="113" t="s">
        <v>30</v>
      </c>
      <c r="H92" s="109" t="s">
        <v>30</v>
      </c>
      <c r="I92" s="109" t="s">
        <v>30</v>
      </c>
      <c r="J92" s="109" t="s">
        <v>30</v>
      </c>
      <c r="K92" s="109" t="s">
        <v>30</v>
      </c>
      <c r="L92" s="113" t="s">
        <v>30</v>
      </c>
      <c r="M92" s="113" t="s">
        <v>30</v>
      </c>
      <c r="N92" s="113" t="s">
        <v>30</v>
      </c>
      <c r="O92" s="113" t="s">
        <v>30</v>
      </c>
      <c r="P92" s="113" t="s">
        <v>30</v>
      </c>
      <c r="Q92" s="113" t="s">
        <v>30</v>
      </c>
      <c r="R92" s="109" t="s">
        <v>30</v>
      </c>
      <c r="S92" s="109" t="s">
        <v>30</v>
      </c>
      <c r="T92" s="113" t="s">
        <v>30</v>
      </c>
      <c r="U92" s="109" t="s">
        <v>30</v>
      </c>
      <c r="V92" s="109" t="s">
        <v>30</v>
      </c>
      <c r="W92" s="109" t="s">
        <v>30</v>
      </c>
      <c r="X92" s="109" t="s">
        <v>30</v>
      </c>
      <c r="Y92" s="109" t="s">
        <v>30</v>
      </c>
      <c r="Z92" s="109" t="s">
        <v>30</v>
      </c>
      <c r="AA92" s="164"/>
    </row>
    <row r="93" spans="1:27" s="162" customFormat="1">
      <c r="A93" s="160">
        <v>90</v>
      </c>
      <c r="B93" s="162" t="s">
        <v>276</v>
      </c>
      <c r="C93" s="162" t="s">
        <v>277</v>
      </c>
      <c r="D93" s="163" t="s">
        <v>30</v>
      </c>
      <c r="E93" s="109" t="s">
        <v>30</v>
      </c>
      <c r="F93" s="109" t="s">
        <v>30</v>
      </c>
      <c r="G93" s="113" t="s">
        <v>30</v>
      </c>
      <c r="H93" s="109" t="s">
        <v>30</v>
      </c>
      <c r="I93" s="109" t="s">
        <v>30</v>
      </c>
      <c r="J93" s="109" t="s">
        <v>30</v>
      </c>
      <c r="K93" s="109" t="s">
        <v>30</v>
      </c>
      <c r="L93" s="113" t="s">
        <v>30</v>
      </c>
      <c r="M93" s="113" t="s">
        <v>30</v>
      </c>
      <c r="N93" s="113" t="s">
        <v>30</v>
      </c>
      <c r="O93" s="113" t="s">
        <v>30</v>
      </c>
      <c r="P93" s="113" t="s">
        <v>30</v>
      </c>
      <c r="Q93" s="113" t="s">
        <v>30</v>
      </c>
      <c r="R93" s="109" t="s">
        <v>30</v>
      </c>
      <c r="S93" s="109" t="s">
        <v>30</v>
      </c>
      <c r="T93" s="113" t="s">
        <v>30</v>
      </c>
      <c r="U93" s="109" t="s">
        <v>30</v>
      </c>
      <c r="V93" s="109" t="s">
        <v>30</v>
      </c>
      <c r="W93" s="109" t="s">
        <v>30</v>
      </c>
      <c r="X93" s="109" t="s">
        <v>30</v>
      </c>
      <c r="Y93" s="109" t="s">
        <v>30</v>
      </c>
      <c r="Z93" s="109" t="s">
        <v>30</v>
      </c>
      <c r="AA93" s="164"/>
    </row>
    <row r="94" spans="1:27" s="162" customFormat="1">
      <c r="A94" s="160">
        <v>91</v>
      </c>
      <c r="B94" s="162" t="s">
        <v>278</v>
      </c>
      <c r="C94" s="162" t="s">
        <v>279</v>
      </c>
      <c r="D94" s="163" t="s">
        <v>30</v>
      </c>
      <c r="E94" s="109" t="s">
        <v>30</v>
      </c>
      <c r="F94" s="109" t="s">
        <v>30</v>
      </c>
      <c r="G94" s="113" t="s">
        <v>30</v>
      </c>
      <c r="H94" s="109" t="s">
        <v>30</v>
      </c>
      <c r="I94" s="109" t="s">
        <v>30</v>
      </c>
      <c r="J94" s="109" t="s">
        <v>30</v>
      </c>
      <c r="K94" s="109" t="s">
        <v>30</v>
      </c>
      <c r="L94" s="115">
        <v>50</v>
      </c>
      <c r="M94" s="114">
        <v>0.93</v>
      </c>
      <c r="N94" s="114">
        <v>0.97</v>
      </c>
      <c r="O94" s="114">
        <v>0.9</v>
      </c>
      <c r="P94" s="109" t="s">
        <v>11</v>
      </c>
      <c r="Q94" s="113" t="s">
        <v>30</v>
      </c>
      <c r="R94" s="109" t="s">
        <v>30</v>
      </c>
      <c r="S94" s="109" t="s">
        <v>30</v>
      </c>
      <c r="T94" s="113" t="s">
        <v>30</v>
      </c>
      <c r="U94" s="109" t="s">
        <v>30</v>
      </c>
      <c r="V94" s="109" t="s">
        <v>30</v>
      </c>
      <c r="W94" s="109" t="s">
        <v>30</v>
      </c>
      <c r="X94" s="109" t="s">
        <v>30</v>
      </c>
      <c r="Y94" s="109" t="s">
        <v>30</v>
      </c>
      <c r="Z94" s="109" t="s">
        <v>30</v>
      </c>
      <c r="AA94" s="164"/>
    </row>
    <row r="95" spans="1:27" s="162" customFormat="1">
      <c r="A95" s="160">
        <v>92</v>
      </c>
      <c r="B95" s="162" t="s">
        <v>280</v>
      </c>
      <c r="C95" s="162" t="s">
        <v>281</v>
      </c>
      <c r="D95" s="163" t="s">
        <v>30</v>
      </c>
      <c r="E95" s="109" t="s">
        <v>30</v>
      </c>
      <c r="F95" s="109" t="s">
        <v>30</v>
      </c>
      <c r="G95" s="113" t="s">
        <v>30</v>
      </c>
      <c r="H95" s="109" t="s">
        <v>30</v>
      </c>
      <c r="I95" s="109" t="s">
        <v>30</v>
      </c>
      <c r="J95" s="109" t="s">
        <v>30</v>
      </c>
      <c r="K95" s="109" t="s">
        <v>30</v>
      </c>
      <c r="L95" s="113" t="s">
        <v>30</v>
      </c>
      <c r="M95" s="113" t="s">
        <v>30</v>
      </c>
      <c r="N95" s="113" t="s">
        <v>30</v>
      </c>
      <c r="O95" s="113" t="s">
        <v>30</v>
      </c>
      <c r="P95" s="113" t="s">
        <v>30</v>
      </c>
      <c r="Q95" s="113" t="s">
        <v>30</v>
      </c>
      <c r="R95" s="109" t="s">
        <v>30</v>
      </c>
      <c r="S95" s="109" t="s">
        <v>30</v>
      </c>
      <c r="T95" s="113" t="s">
        <v>30</v>
      </c>
      <c r="U95" s="109" t="s">
        <v>30</v>
      </c>
      <c r="V95" s="109" t="s">
        <v>30</v>
      </c>
      <c r="W95" s="109" t="s">
        <v>30</v>
      </c>
      <c r="X95" s="109" t="s">
        <v>30</v>
      </c>
      <c r="Y95" s="109" t="s">
        <v>30</v>
      </c>
      <c r="Z95" s="109" t="s">
        <v>30</v>
      </c>
      <c r="AA95" s="164"/>
    </row>
    <row r="96" spans="1:27" s="162" customFormat="1">
      <c r="A96" s="160">
        <v>93</v>
      </c>
      <c r="B96" s="162" t="s">
        <v>282</v>
      </c>
      <c r="C96" s="162" t="s">
        <v>283</v>
      </c>
      <c r="D96" s="163" t="s">
        <v>30</v>
      </c>
      <c r="E96" s="109" t="s">
        <v>30</v>
      </c>
      <c r="F96" s="109" t="s">
        <v>30</v>
      </c>
      <c r="G96" s="113" t="s">
        <v>30</v>
      </c>
      <c r="H96" s="109" t="s">
        <v>30</v>
      </c>
      <c r="I96" s="109" t="s">
        <v>30</v>
      </c>
      <c r="J96" s="109" t="s">
        <v>30</v>
      </c>
      <c r="K96" s="109" t="s">
        <v>30</v>
      </c>
      <c r="L96" s="113" t="s">
        <v>30</v>
      </c>
      <c r="M96" s="113" t="s">
        <v>30</v>
      </c>
      <c r="N96" s="113" t="s">
        <v>30</v>
      </c>
      <c r="O96" s="113" t="s">
        <v>30</v>
      </c>
      <c r="P96" s="113" t="s">
        <v>30</v>
      </c>
      <c r="Q96" s="113" t="s">
        <v>30</v>
      </c>
      <c r="R96" s="109" t="s">
        <v>30</v>
      </c>
      <c r="S96" s="109" t="s">
        <v>30</v>
      </c>
      <c r="T96" s="113" t="s">
        <v>30</v>
      </c>
      <c r="U96" s="109" t="s">
        <v>30</v>
      </c>
      <c r="V96" s="109" t="s">
        <v>30</v>
      </c>
      <c r="W96" s="109" t="s">
        <v>30</v>
      </c>
      <c r="X96" s="109" t="s">
        <v>30</v>
      </c>
      <c r="Y96" s="109" t="s">
        <v>30</v>
      </c>
      <c r="Z96" s="109" t="s">
        <v>30</v>
      </c>
      <c r="AA96" s="164"/>
    </row>
    <row r="97" spans="1:27" s="161" customFormat="1">
      <c r="A97" s="168">
        <v>94</v>
      </c>
      <c r="B97" s="161" t="s">
        <v>284</v>
      </c>
      <c r="C97" s="161" t="s">
        <v>338</v>
      </c>
      <c r="D97" s="169">
        <v>242</v>
      </c>
      <c r="E97" s="170">
        <v>0.64</v>
      </c>
      <c r="F97" s="170" t="s">
        <v>10</v>
      </c>
      <c r="G97" s="169">
        <v>252</v>
      </c>
      <c r="H97" s="170">
        <v>0.21</v>
      </c>
      <c r="I97" s="170">
        <v>0.15</v>
      </c>
      <c r="J97" s="170">
        <v>1</v>
      </c>
      <c r="K97" s="170" t="s">
        <v>10</v>
      </c>
      <c r="L97" s="171" t="s">
        <v>30</v>
      </c>
      <c r="M97" s="171" t="s">
        <v>30</v>
      </c>
      <c r="N97" s="171" t="s">
        <v>30</v>
      </c>
      <c r="O97" s="171" t="s">
        <v>30</v>
      </c>
      <c r="P97" s="171" t="s">
        <v>30</v>
      </c>
      <c r="Q97" s="171" t="s">
        <v>30</v>
      </c>
      <c r="R97" s="170" t="s">
        <v>30</v>
      </c>
      <c r="S97" s="170" t="s">
        <v>30</v>
      </c>
      <c r="T97" s="171" t="s">
        <v>30</v>
      </c>
      <c r="U97" s="170" t="s">
        <v>30</v>
      </c>
      <c r="V97" s="170" t="s">
        <v>30</v>
      </c>
      <c r="W97" s="170" t="s">
        <v>30</v>
      </c>
      <c r="X97" s="170" t="s">
        <v>30</v>
      </c>
      <c r="Y97" s="170" t="s">
        <v>30</v>
      </c>
      <c r="Z97" s="170" t="s">
        <v>30</v>
      </c>
      <c r="AA97" s="172"/>
    </row>
    <row r="98" spans="1:27" s="162" customFormat="1">
      <c r="A98" s="160">
        <v>95</v>
      </c>
      <c r="B98" s="162" t="s">
        <v>285</v>
      </c>
      <c r="C98" s="162" t="s">
        <v>286</v>
      </c>
      <c r="D98" s="163" t="s">
        <v>30</v>
      </c>
      <c r="E98" s="109" t="s">
        <v>30</v>
      </c>
      <c r="F98" s="109" t="s">
        <v>30</v>
      </c>
      <c r="G98" s="113" t="s">
        <v>30</v>
      </c>
      <c r="H98" s="109" t="s">
        <v>30</v>
      </c>
      <c r="I98" s="109" t="s">
        <v>30</v>
      </c>
      <c r="J98" s="109" t="s">
        <v>30</v>
      </c>
      <c r="K98" s="109" t="s">
        <v>30</v>
      </c>
      <c r="L98" s="113" t="s">
        <v>30</v>
      </c>
      <c r="M98" s="113" t="s">
        <v>30</v>
      </c>
      <c r="N98" s="113" t="s">
        <v>30</v>
      </c>
      <c r="O98" s="113" t="s">
        <v>30</v>
      </c>
      <c r="P98" s="113" t="s">
        <v>30</v>
      </c>
      <c r="Q98" s="113" t="s">
        <v>30</v>
      </c>
      <c r="R98" s="109" t="s">
        <v>30</v>
      </c>
      <c r="S98" s="109" t="s">
        <v>30</v>
      </c>
      <c r="T98" s="113" t="s">
        <v>30</v>
      </c>
      <c r="U98" s="109" t="s">
        <v>30</v>
      </c>
      <c r="V98" s="109" t="s">
        <v>30</v>
      </c>
      <c r="W98" s="109" t="s">
        <v>30</v>
      </c>
      <c r="X98" s="109" t="s">
        <v>30</v>
      </c>
      <c r="Y98" s="109" t="s">
        <v>30</v>
      </c>
      <c r="Z98" s="109" t="s">
        <v>30</v>
      </c>
      <c r="AA98" s="164"/>
    </row>
    <row r="99" spans="1:27" s="162" customFormat="1">
      <c r="A99" s="160">
        <v>96</v>
      </c>
      <c r="B99" s="162" t="s">
        <v>287</v>
      </c>
      <c r="C99" s="162" t="s">
        <v>288</v>
      </c>
      <c r="D99" s="163" t="s">
        <v>30</v>
      </c>
      <c r="E99" s="109" t="s">
        <v>30</v>
      </c>
      <c r="F99" s="109" t="s">
        <v>30</v>
      </c>
      <c r="G99" s="113" t="s">
        <v>30</v>
      </c>
      <c r="H99" s="109" t="s">
        <v>30</v>
      </c>
      <c r="I99" s="109" t="s">
        <v>30</v>
      </c>
      <c r="J99" s="109" t="s">
        <v>30</v>
      </c>
      <c r="K99" s="109" t="s">
        <v>30</v>
      </c>
      <c r="L99" s="113">
        <v>93</v>
      </c>
      <c r="M99" s="114">
        <v>1</v>
      </c>
      <c r="N99" s="114">
        <v>1</v>
      </c>
      <c r="O99" s="114">
        <v>1</v>
      </c>
      <c r="P99" s="109" t="s">
        <v>10</v>
      </c>
      <c r="Q99" s="113" t="s">
        <v>30</v>
      </c>
      <c r="R99" s="109" t="s">
        <v>30</v>
      </c>
      <c r="S99" s="109" t="s">
        <v>30</v>
      </c>
      <c r="T99" s="113" t="s">
        <v>30</v>
      </c>
      <c r="U99" s="109" t="s">
        <v>30</v>
      </c>
      <c r="V99" s="109" t="s">
        <v>30</v>
      </c>
      <c r="W99" s="109" t="s">
        <v>30</v>
      </c>
      <c r="X99" s="109" t="s">
        <v>30</v>
      </c>
      <c r="Y99" s="109" t="s">
        <v>30</v>
      </c>
      <c r="Z99" s="109" t="s">
        <v>30</v>
      </c>
      <c r="AA99" s="164"/>
    </row>
    <row r="100" spans="1:27" s="162" customFormat="1">
      <c r="A100" s="160">
        <v>97</v>
      </c>
      <c r="B100" s="162" t="s">
        <v>289</v>
      </c>
      <c r="C100" s="162" t="s">
        <v>290</v>
      </c>
      <c r="D100" s="163" t="s">
        <v>30</v>
      </c>
      <c r="E100" s="109" t="s">
        <v>30</v>
      </c>
      <c r="F100" s="109" t="s">
        <v>30</v>
      </c>
      <c r="G100" s="113" t="s">
        <v>30</v>
      </c>
      <c r="H100" s="109" t="s">
        <v>30</v>
      </c>
      <c r="I100" s="109" t="s">
        <v>30</v>
      </c>
      <c r="J100" s="109" t="s">
        <v>30</v>
      </c>
      <c r="K100" s="109" t="s">
        <v>30</v>
      </c>
      <c r="L100" s="113" t="s">
        <v>30</v>
      </c>
      <c r="M100" s="113" t="s">
        <v>30</v>
      </c>
      <c r="N100" s="113" t="s">
        <v>30</v>
      </c>
      <c r="O100" s="113" t="s">
        <v>30</v>
      </c>
      <c r="P100" s="113" t="s">
        <v>30</v>
      </c>
      <c r="Q100" s="113" t="s">
        <v>30</v>
      </c>
      <c r="R100" s="109" t="s">
        <v>30</v>
      </c>
      <c r="S100" s="109" t="s">
        <v>30</v>
      </c>
      <c r="T100" s="113" t="s">
        <v>30</v>
      </c>
      <c r="U100" s="109" t="s">
        <v>30</v>
      </c>
      <c r="V100" s="109" t="s">
        <v>30</v>
      </c>
      <c r="W100" s="109" t="s">
        <v>30</v>
      </c>
      <c r="X100" s="109" t="s">
        <v>30</v>
      </c>
      <c r="Y100" s="109" t="s">
        <v>30</v>
      </c>
      <c r="Z100" s="109" t="s">
        <v>30</v>
      </c>
      <c r="AA100" s="164"/>
    </row>
    <row r="101" spans="1:27" s="161" customFormat="1">
      <c r="A101" s="168">
        <v>98</v>
      </c>
      <c r="B101" s="161" t="s">
        <v>291</v>
      </c>
      <c r="C101" s="161" t="s">
        <v>339</v>
      </c>
      <c r="D101" s="169">
        <v>87</v>
      </c>
      <c r="E101" s="170">
        <v>0.62</v>
      </c>
      <c r="F101" s="170" t="s">
        <v>10</v>
      </c>
      <c r="G101" s="169">
        <v>123</v>
      </c>
      <c r="H101" s="170">
        <v>0.32</v>
      </c>
      <c r="I101" s="170">
        <v>0.18</v>
      </c>
      <c r="J101" s="170">
        <v>0.98</v>
      </c>
      <c r="K101" s="170" t="s">
        <v>10</v>
      </c>
      <c r="L101" s="171" t="s">
        <v>30</v>
      </c>
      <c r="M101" s="171" t="s">
        <v>30</v>
      </c>
      <c r="N101" s="171" t="s">
        <v>30</v>
      </c>
      <c r="O101" s="171" t="s">
        <v>30</v>
      </c>
      <c r="P101" s="171" t="s">
        <v>30</v>
      </c>
      <c r="Q101" s="171" t="s">
        <v>30</v>
      </c>
      <c r="R101" s="170" t="s">
        <v>30</v>
      </c>
      <c r="S101" s="170" t="s">
        <v>30</v>
      </c>
      <c r="T101" s="171" t="s">
        <v>30</v>
      </c>
      <c r="U101" s="170" t="s">
        <v>30</v>
      </c>
      <c r="V101" s="170" t="s">
        <v>30</v>
      </c>
      <c r="W101" s="170" t="s">
        <v>30</v>
      </c>
      <c r="X101" s="170" t="s">
        <v>30</v>
      </c>
      <c r="Y101" s="170" t="s">
        <v>30</v>
      </c>
      <c r="Z101" s="170" t="s">
        <v>30</v>
      </c>
      <c r="AA101" s="172"/>
    </row>
    <row r="102" spans="1:27" s="162" customFormat="1">
      <c r="A102" s="160">
        <v>99</v>
      </c>
      <c r="B102" s="162" t="s">
        <v>293</v>
      </c>
      <c r="C102" s="162" t="s">
        <v>292</v>
      </c>
      <c r="D102" s="163" t="s">
        <v>30</v>
      </c>
      <c r="E102" s="109" t="s">
        <v>30</v>
      </c>
      <c r="F102" s="109" t="s">
        <v>30</v>
      </c>
      <c r="G102" s="113" t="s">
        <v>30</v>
      </c>
      <c r="H102" s="109" t="s">
        <v>30</v>
      </c>
      <c r="I102" s="109" t="s">
        <v>30</v>
      </c>
      <c r="J102" s="109" t="s">
        <v>30</v>
      </c>
      <c r="K102" s="109" t="s">
        <v>30</v>
      </c>
      <c r="L102" s="115">
        <v>57</v>
      </c>
      <c r="M102" s="114">
        <v>0.98</v>
      </c>
      <c r="N102" s="114">
        <v>1</v>
      </c>
      <c r="O102" s="114">
        <v>1</v>
      </c>
      <c r="P102" s="109" t="s">
        <v>11</v>
      </c>
      <c r="Q102" s="113" t="s">
        <v>30</v>
      </c>
      <c r="R102" s="109" t="s">
        <v>30</v>
      </c>
      <c r="S102" s="109" t="s">
        <v>30</v>
      </c>
      <c r="T102" s="113" t="s">
        <v>30</v>
      </c>
      <c r="U102" s="109" t="s">
        <v>30</v>
      </c>
      <c r="V102" s="109" t="s">
        <v>30</v>
      </c>
      <c r="W102" s="109" t="s">
        <v>30</v>
      </c>
      <c r="X102" s="109" t="s">
        <v>30</v>
      </c>
      <c r="Y102" s="109" t="s">
        <v>30</v>
      </c>
      <c r="Z102" s="109" t="s">
        <v>30</v>
      </c>
      <c r="AA102" s="164"/>
    </row>
    <row r="103" spans="1:27" s="162" customFormat="1">
      <c r="A103" s="160">
        <v>100</v>
      </c>
      <c r="B103" s="162" t="s">
        <v>294</v>
      </c>
      <c r="C103" s="162" t="s">
        <v>295</v>
      </c>
      <c r="D103" s="163" t="s">
        <v>30</v>
      </c>
      <c r="E103" s="109" t="s">
        <v>30</v>
      </c>
      <c r="F103" s="109" t="s">
        <v>30</v>
      </c>
      <c r="G103" s="113" t="s">
        <v>30</v>
      </c>
      <c r="H103" s="109" t="s">
        <v>30</v>
      </c>
      <c r="I103" s="109" t="s">
        <v>30</v>
      </c>
      <c r="J103" s="109" t="s">
        <v>30</v>
      </c>
      <c r="K103" s="109" t="s">
        <v>30</v>
      </c>
      <c r="L103" s="113" t="s">
        <v>30</v>
      </c>
      <c r="M103" s="113" t="s">
        <v>30</v>
      </c>
      <c r="N103" s="113" t="s">
        <v>30</v>
      </c>
      <c r="O103" s="113" t="s">
        <v>30</v>
      </c>
      <c r="P103" s="113" t="s">
        <v>30</v>
      </c>
      <c r="Q103" s="113" t="s">
        <v>30</v>
      </c>
      <c r="R103" s="109" t="s">
        <v>30</v>
      </c>
      <c r="S103" s="109" t="s">
        <v>30</v>
      </c>
      <c r="T103" s="113" t="s">
        <v>30</v>
      </c>
      <c r="U103" s="109" t="s">
        <v>30</v>
      </c>
      <c r="V103" s="109" t="s">
        <v>30</v>
      </c>
      <c r="W103" s="109" t="s">
        <v>30</v>
      </c>
      <c r="X103" s="109" t="s">
        <v>30</v>
      </c>
      <c r="Y103" s="109" t="s">
        <v>30</v>
      </c>
      <c r="Z103" s="109" t="s">
        <v>30</v>
      </c>
      <c r="AA103" s="164"/>
    </row>
    <row r="104" spans="1:27" s="161" customFormat="1">
      <c r="A104" s="168">
        <v>101</v>
      </c>
      <c r="B104" s="161" t="s">
        <v>296</v>
      </c>
      <c r="C104" s="161" t="s">
        <v>340</v>
      </c>
      <c r="D104" s="169">
        <v>305</v>
      </c>
      <c r="E104" s="170">
        <v>0.69</v>
      </c>
      <c r="F104" s="170" t="s">
        <v>10</v>
      </c>
      <c r="G104" s="169">
        <v>488</v>
      </c>
      <c r="H104" s="170">
        <v>0.36</v>
      </c>
      <c r="I104" s="170">
        <v>0.14000000000000001</v>
      </c>
      <c r="J104" s="170">
        <v>0.97</v>
      </c>
      <c r="K104" s="170" t="s">
        <v>10</v>
      </c>
      <c r="L104" s="171" t="s">
        <v>30</v>
      </c>
      <c r="M104" s="171" t="s">
        <v>30</v>
      </c>
      <c r="N104" s="171" t="s">
        <v>30</v>
      </c>
      <c r="O104" s="171" t="s">
        <v>30</v>
      </c>
      <c r="P104" s="171" t="s">
        <v>30</v>
      </c>
      <c r="Q104" s="171" t="s">
        <v>10</v>
      </c>
      <c r="R104" s="170" t="s">
        <v>10</v>
      </c>
      <c r="S104" s="170" t="s">
        <v>30</v>
      </c>
      <c r="T104" s="171" t="s">
        <v>10</v>
      </c>
      <c r="U104" s="170" t="s">
        <v>10</v>
      </c>
      <c r="V104" s="170" t="s">
        <v>30</v>
      </c>
      <c r="W104" s="170" t="s">
        <v>30</v>
      </c>
      <c r="X104" s="170" t="s">
        <v>30</v>
      </c>
      <c r="Y104" s="170" t="s">
        <v>30</v>
      </c>
      <c r="Z104" s="170" t="s">
        <v>30</v>
      </c>
      <c r="AA104" s="172"/>
    </row>
    <row r="105" spans="1:27" s="162" customFormat="1">
      <c r="A105" s="160">
        <v>102</v>
      </c>
      <c r="B105" s="162" t="s">
        <v>297</v>
      </c>
      <c r="C105" s="162" t="s">
        <v>298</v>
      </c>
      <c r="D105" s="163" t="s">
        <v>30</v>
      </c>
      <c r="E105" s="109" t="s">
        <v>30</v>
      </c>
      <c r="F105" s="109" t="s">
        <v>30</v>
      </c>
      <c r="G105" s="113" t="s">
        <v>30</v>
      </c>
      <c r="H105" s="109" t="s">
        <v>30</v>
      </c>
      <c r="I105" s="109" t="s">
        <v>30</v>
      </c>
      <c r="J105" s="109" t="s">
        <v>30</v>
      </c>
      <c r="K105" s="109" t="s">
        <v>30</v>
      </c>
      <c r="L105" s="113" t="s">
        <v>30</v>
      </c>
      <c r="M105" s="113" t="s">
        <v>30</v>
      </c>
      <c r="N105" s="113" t="s">
        <v>30</v>
      </c>
      <c r="O105" s="113" t="s">
        <v>30</v>
      </c>
      <c r="P105" s="113" t="s">
        <v>30</v>
      </c>
      <c r="Q105" s="113" t="s">
        <v>30</v>
      </c>
      <c r="R105" s="109" t="s">
        <v>30</v>
      </c>
      <c r="S105" s="109" t="s">
        <v>30</v>
      </c>
      <c r="T105" s="113" t="s">
        <v>30</v>
      </c>
      <c r="U105" s="109" t="s">
        <v>30</v>
      </c>
      <c r="V105" s="109" t="s">
        <v>30</v>
      </c>
      <c r="W105" s="109" t="s">
        <v>30</v>
      </c>
      <c r="X105" s="109" t="s">
        <v>30</v>
      </c>
      <c r="Y105" s="109" t="s">
        <v>30</v>
      </c>
      <c r="Z105" s="109" t="s">
        <v>30</v>
      </c>
      <c r="AA105" s="164"/>
    </row>
    <row r="106" spans="1:27" s="162" customFormat="1">
      <c r="A106" s="160">
        <v>103</v>
      </c>
      <c r="B106" s="162" t="s">
        <v>13</v>
      </c>
      <c r="C106" s="162" t="s">
        <v>299</v>
      </c>
      <c r="D106" s="163" t="s">
        <v>30</v>
      </c>
      <c r="E106" s="109" t="s">
        <v>30</v>
      </c>
      <c r="F106" s="109" t="s">
        <v>30</v>
      </c>
      <c r="G106" s="113" t="s">
        <v>30</v>
      </c>
      <c r="H106" s="109" t="s">
        <v>30</v>
      </c>
      <c r="I106" s="109" t="s">
        <v>30</v>
      </c>
      <c r="J106" s="109" t="s">
        <v>30</v>
      </c>
      <c r="K106" s="109" t="s">
        <v>30</v>
      </c>
      <c r="L106" s="115">
        <v>63</v>
      </c>
      <c r="M106" s="114">
        <v>0.97</v>
      </c>
      <c r="N106" s="114">
        <v>0.99</v>
      </c>
      <c r="O106" s="114">
        <v>1</v>
      </c>
      <c r="P106" s="109" t="s">
        <v>11</v>
      </c>
      <c r="Q106" s="113" t="s">
        <v>30</v>
      </c>
      <c r="R106" s="109" t="s">
        <v>30</v>
      </c>
      <c r="S106" s="109" t="s">
        <v>30</v>
      </c>
      <c r="T106" s="113" t="s">
        <v>30</v>
      </c>
      <c r="U106" s="109" t="s">
        <v>30</v>
      </c>
      <c r="V106" s="109" t="s">
        <v>30</v>
      </c>
      <c r="W106" s="109" t="s">
        <v>30</v>
      </c>
      <c r="X106" s="109" t="s">
        <v>30</v>
      </c>
      <c r="Y106" s="109" t="s">
        <v>30</v>
      </c>
      <c r="Z106" s="109" t="s">
        <v>30</v>
      </c>
      <c r="AA106" s="164"/>
    </row>
    <row r="107" spans="1:27" s="162" customFormat="1">
      <c r="A107" s="160">
        <v>104</v>
      </c>
      <c r="B107" s="162" t="s">
        <v>14</v>
      </c>
      <c r="C107" s="162" t="s">
        <v>1066</v>
      </c>
      <c r="D107" s="163" t="s">
        <v>30</v>
      </c>
      <c r="E107" s="109" t="s">
        <v>30</v>
      </c>
      <c r="F107" s="109" t="s">
        <v>30</v>
      </c>
      <c r="G107" s="113" t="s">
        <v>30</v>
      </c>
      <c r="H107" s="109" t="s">
        <v>30</v>
      </c>
      <c r="I107" s="109" t="s">
        <v>30</v>
      </c>
      <c r="J107" s="109" t="s">
        <v>30</v>
      </c>
      <c r="K107" s="109" t="s">
        <v>30</v>
      </c>
      <c r="L107" s="113" t="s">
        <v>30</v>
      </c>
      <c r="M107" s="113" t="s">
        <v>30</v>
      </c>
      <c r="N107" s="113" t="s">
        <v>30</v>
      </c>
      <c r="O107" s="113" t="s">
        <v>30</v>
      </c>
      <c r="P107" s="113" t="s">
        <v>30</v>
      </c>
      <c r="Q107" s="113" t="s">
        <v>30</v>
      </c>
      <c r="R107" s="109" t="s">
        <v>30</v>
      </c>
      <c r="S107" s="109" t="s">
        <v>30</v>
      </c>
      <c r="T107" s="113" t="s">
        <v>30</v>
      </c>
      <c r="U107" s="109" t="s">
        <v>30</v>
      </c>
      <c r="V107" s="109" t="s">
        <v>30</v>
      </c>
      <c r="W107" s="109" t="s">
        <v>30</v>
      </c>
      <c r="X107" s="109" t="s">
        <v>30</v>
      </c>
      <c r="Y107" s="109" t="s">
        <v>30</v>
      </c>
      <c r="Z107" s="109" t="s">
        <v>30</v>
      </c>
      <c r="AA107" s="164"/>
    </row>
    <row r="108" spans="1:27" s="162" customFormat="1">
      <c r="A108" s="160">
        <v>105</v>
      </c>
      <c r="B108" s="162" t="s">
        <v>15</v>
      </c>
      <c r="C108" s="162" t="s">
        <v>301</v>
      </c>
      <c r="D108" s="163" t="s">
        <v>30</v>
      </c>
      <c r="E108" s="109" t="s">
        <v>30</v>
      </c>
      <c r="F108" s="109" t="s">
        <v>30</v>
      </c>
      <c r="G108" s="113" t="s">
        <v>30</v>
      </c>
      <c r="H108" s="109" t="s">
        <v>30</v>
      </c>
      <c r="I108" s="109" t="s">
        <v>30</v>
      </c>
      <c r="J108" s="109" t="s">
        <v>30</v>
      </c>
      <c r="K108" s="109" t="s">
        <v>30</v>
      </c>
      <c r="L108" s="113" t="s">
        <v>30</v>
      </c>
      <c r="M108" s="113" t="s">
        <v>30</v>
      </c>
      <c r="N108" s="113" t="s">
        <v>30</v>
      </c>
      <c r="O108" s="113" t="s">
        <v>30</v>
      </c>
      <c r="P108" s="113" t="s">
        <v>30</v>
      </c>
      <c r="Q108" s="113" t="s">
        <v>30</v>
      </c>
      <c r="R108" s="109" t="s">
        <v>30</v>
      </c>
      <c r="S108" s="109" t="s">
        <v>30</v>
      </c>
      <c r="T108" s="113" t="s">
        <v>30</v>
      </c>
      <c r="U108" s="109" t="s">
        <v>30</v>
      </c>
      <c r="V108" s="109" t="s">
        <v>30</v>
      </c>
      <c r="W108" s="109" t="s">
        <v>30</v>
      </c>
      <c r="X108" s="109" t="s">
        <v>30</v>
      </c>
      <c r="Y108" s="109" t="s">
        <v>30</v>
      </c>
      <c r="Z108" s="109" t="s">
        <v>30</v>
      </c>
      <c r="AA108" s="164"/>
    </row>
    <row r="109" spans="1:27" s="162" customFormat="1">
      <c r="A109" s="160">
        <v>106</v>
      </c>
      <c r="B109" s="162" t="s">
        <v>20</v>
      </c>
      <c r="C109" s="162" t="s">
        <v>302</v>
      </c>
      <c r="D109" s="163" t="s">
        <v>30</v>
      </c>
      <c r="E109" s="109" t="s">
        <v>30</v>
      </c>
      <c r="F109" s="109" t="s">
        <v>30</v>
      </c>
      <c r="G109" s="113" t="s">
        <v>30</v>
      </c>
      <c r="H109" s="109" t="s">
        <v>30</v>
      </c>
      <c r="I109" s="109" t="s">
        <v>30</v>
      </c>
      <c r="J109" s="109" t="s">
        <v>30</v>
      </c>
      <c r="K109" s="109" t="s">
        <v>30</v>
      </c>
      <c r="L109" s="113" t="s">
        <v>30</v>
      </c>
      <c r="M109" s="113" t="s">
        <v>30</v>
      </c>
      <c r="N109" s="113" t="s">
        <v>30</v>
      </c>
      <c r="O109" s="113" t="s">
        <v>30</v>
      </c>
      <c r="P109" s="113" t="s">
        <v>30</v>
      </c>
      <c r="Q109" s="113" t="s">
        <v>30</v>
      </c>
      <c r="R109" s="109" t="s">
        <v>30</v>
      </c>
      <c r="S109" s="109" t="s">
        <v>30</v>
      </c>
      <c r="T109" s="113" t="s">
        <v>30</v>
      </c>
      <c r="U109" s="109" t="s">
        <v>30</v>
      </c>
      <c r="V109" s="109" t="s">
        <v>30</v>
      </c>
      <c r="W109" s="109" t="s">
        <v>30</v>
      </c>
      <c r="X109" s="109" t="s">
        <v>30</v>
      </c>
      <c r="Y109" s="109" t="s">
        <v>30</v>
      </c>
      <c r="Z109" s="109" t="s">
        <v>30</v>
      </c>
      <c r="AA109" s="164"/>
    </row>
    <row r="110" spans="1:27" s="162" customFormat="1">
      <c r="A110" s="160">
        <v>107</v>
      </c>
      <c r="B110" s="162" t="s">
        <v>16</v>
      </c>
      <c r="C110" s="162" t="s">
        <v>303</v>
      </c>
      <c r="D110" s="163" t="s">
        <v>30</v>
      </c>
      <c r="E110" s="109" t="s">
        <v>30</v>
      </c>
      <c r="F110" s="109" t="s">
        <v>30</v>
      </c>
      <c r="G110" s="113" t="s">
        <v>30</v>
      </c>
      <c r="H110" s="109" t="s">
        <v>30</v>
      </c>
      <c r="I110" s="109" t="s">
        <v>30</v>
      </c>
      <c r="J110" s="109" t="s">
        <v>30</v>
      </c>
      <c r="K110" s="109" t="s">
        <v>30</v>
      </c>
      <c r="L110" s="115">
        <v>70</v>
      </c>
      <c r="M110" s="114">
        <v>0.97</v>
      </c>
      <c r="N110" s="114">
        <v>0.98</v>
      </c>
      <c r="O110" s="114">
        <v>1</v>
      </c>
      <c r="P110" s="109" t="s">
        <v>11</v>
      </c>
      <c r="Q110" s="113" t="s">
        <v>30</v>
      </c>
      <c r="R110" s="109" t="s">
        <v>30</v>
      </c>
      <c r="S110" s="109" t="s">
        <v>30</v>
      </c>
      <c r="T110" s="113" t="s">
        <v>30</v>
      </c>
      <c r="U110" s="109" t="s">
        <v>30</v>
      </c>
      <c r="V110" s="109" t="s">
        <v>30</v>
      </c>
      <c r="W110" s="109" t="s">
        <v>30</v>
      </c>
      <c r="X110" s="109" t="s">
        <v>30</v>
      </c>
      <c r="Y110" s="109" t="s">
        <v>30</v>
      </c>
      <c r="Z110" s="109" t="s">
        <v>30</v>
      </c>
      <c r="AA110" s="164"/>
    </row>
    <row r="111" spans="1:27" s="162" customFormat="1">
      <c r="A111" s="160">
        <v>108</v>
      </c>
      <c r="B111" s="162" t="s">
        <v>17</v>
      </c>
      <c r="C111" s="162" t="s">
        <v>304</v>
      </c>
      <c r="D111" s="163" t="s">
        <v>30</v>
      </c>
      <c r="E111" s="109" t="s">
        <v>30</v>
      </c>
      <c r="F111" s="109" t="s">
        <v>30</v>
      </c>
      <c r="G111" s="113" t="s">
        <v>30</v>
      </c>
      <c r="H111" s="109" t="s">
        <v>30</v>
      </c>
      <c r="I111" s="109" t="s">
        <v>30</v>
      </c>
      <c r="J111" s="109" t="s">
        <v>30</v>
      </c>
      <c r="K111" s="109" t="s">
        <v>30</v>
      </c>
      <c r="L111" s="113" t="s">
        <v>30</v>
      </c>
      <c r="M111" s="113" t="s">
        <v>30</v>
      </c>
      <c r="N111" s="113" t="s">
        <v>30</v>
      </c>
      <c r="O111" s="113" t="s">
        <v>30</v>
      </c>
      <c r="P111" s="113" t="s">
        <v>30</v>
      </c>
      <c r="Q111" s="113" t="s">
        <v>30</v>
      </c>
      <c r="R111" s="109" t="s">
        <v>30</v>
      </c>
      <c r="S111" s="109" t="s">
        <v>30</v>
      </c>
      <c r="T111" s="113" t="s">
        <v>30</v>
      </c>
      <c r="U111" s="109" t="s">
        <v>30</v>
      </c>
      <c r="V111" s="109" t="s">
        <v>30</v>
      </c>
      <c r="W111" s="109" t="s">
        <v>30</v>
      </c>
      <c r="X111" s="109" t="s">
        <v>30</v>
      </c>
      <c r="Y111" s="109" t="s">
        <v>30</v>
      </c>
      <c r="Z111" s="109" t="s">
        <v>30</v>
      </c>
      <c r="AA111" s="164"/>
    </row>
    <row r="112" spans="1:27" s="162" customFormat="1">
      <c r="A112" s="160">
        <v>109</v>
      </c>
      <c r="B112" s="162" t="s">
        <v>18</v>
      </c>
      <c r="C112" s="162" t="s">
        <v>305</v>
      </c>
      <c r="D112" s="163" t="s">
        <v>30</v>
      </c>
      <c r="E112" s="109" t="s">
        <v>30</v>
      </c>
      <c r="F112" s="109" t="s">
        <v>30</v>
      </c>
      <c r="G112" s="113" t="s">
        <v>30</v>
      </c>
      <c r="H112" s="109" t="s">
        <v>30</v>
      </c>
      <c r="I112" s="109" t="s">
        <v>30</v>
      </c>
      <c r="J112" s="109" t="s">
        <v>30</v>
      </c>
      <c r="K112" s="109" t="s">
        <v>30</v>
      </c>
      <c r="L112" s="115">
        <v>92</v>
      </c>
      <c r="M112" s="114">
        <v>0.96</v>
      </c>
      <c r="N112" s="114">
        <v>0.98</v>
      </c>
      <c r="O112" s="114">
        <v>0.95</v>
      </c>
      <c r="P112" s="109" t="s">
        <v>10</v>
      </c>
      <c r="Q112" s="113" t="s">
        <v>30</v>
      </c>
      <c r="R112" s="109" t="s">
        <v>30</v>
      </c>
      <c r="S112" s="109" t="s">
        <v>10</v>
      </c>
      <c r="T112" s="113" t="s">
        <v>30</v>
      </c>
      <c r="U112" s="109" t="s">
        <v>30</v>
      </c>
      <c r="V112" s="109" t="s">
        <v>11</v>
      </c>
      <c r="W112" s="109" t="s">
        <v>30</v>
      </c>
      <c r="X112" s="109" t="s">
        <v>30</v>
      </c>
      <c r="Y112" s="109" t="s">
        <v>30</v>
      </c>
      <c r="Z112" s="109" t="s">
        <v>30</v>
      </c>
      <c r="AA112" s="164"/>
    </row>
    <row r="113" spans="1:27" s="162" customFormat="1">
      <c r="A113" s="160">
        <v>110</v>
      </c>
      <c r="B113" s="162" t="s">
        <v>19</v>
      </c>
      <c r="C113" s="162" t="s">
        <v>306</v>
      </c>
      <c r="D113" s="163" t="s">
        <v>30</v>
      </c>
      <c r="E113" s="109" t="s">
        <v>30</v>
      </c>
      <c r="F113" s="109" t="s">
        <v>30</v>
      </c>
      <c r="G113" s="113" t="s">
        <v>30</v>
      </c>
      <c r="H113" s="109" t="s">
        <v>30</v>
      </c>
      <c r="I113" s="109" t="s">
        <v>30</v>
      </c>
      <c r="J113" s="109" t="s">
        <v>30</v>
      </c>
      <c r="K113" s="109" t="s">
        <v>30</v>
      </c>
      <c r="L113" s="115">
        <v>100</v>
      </c>
      <c r="M113" s="114">
        <v>1</v>
      </c>
      <c r="N113" s="114">
        <v>1</v>
      </c>
      <c r="O113" s="114">
        <v>1</v>
      </c>
      <c r="P113" s="109" t="s">
        <v>10</v>
      </c>
      <c r="Q113" s="113" t="s">
        <v>30</v>
      </c>
      <c r="R113" s="109" t="s">
        <v>30</v>
      </c>
      <c r="S113" s="109" t="s">
        <v>10</v>
      </c>
      <c r="T113" s="113" t="s">
        <v>30</v>
      </c>
      <c r="U113" s="109" t="s">
        <v>30</v>
      </c>
      <c r="V113" s="109" t="s">
        <v>10</v>
      </c>
      <c r="W113" s="109" t="s">
        <v>30</v>
      </c>
      <c r="X113" s="109" t="s">
        <v>30</v>
      </c>
      <c r="Y113" s="109" t="s">
        <v>30</v>
      </c>
      <c r="Z113" s="109" t="s">
        <v>30</v>
      </c>
      <c r="AA113" s="164"/>
    </row>
    <row r="114" spans="1:27" s="161" customFormat="1">
      <c r="A114" s="168">
        <v>111</v>
      </c>
      <c r="B114" s="161" t="s">
        <v>307</v>
      </c>
      <c r="C114" s="161" t="s">
        <v>342</v>
      </c>
      <c r="D114" s="169">
        <v>84</v>
      </c>
      <c r="E114" s="170">
        <v>0.7</v>
      </c>
      <c r="F114" s="170" t="s">
        <v>10</v>
      </c>
      <c r="G114" s="169">
        <v>135</v>
      </c>
      <c r="H114" s="170">
        <v>0.28999999999999998</v>
      </c>
      <c r="I114" s="170">
        <v>0.16</v>
      </c>
      <c r="J114" s="170">
        <v>0.99</v>
      </c>
      <c r="K114" s="170" t="s">
        <v>10</v>
      </c>
      <c r="L114" s="171" t="s">
        <v>30</v>
      </c>
      <c r="M114" s="171" t="s">
        <v>30</v>
      </c>
      <c r="N114" s="171" t="s">
        <v>30</v>
      </c>
      <c r="O114" s="171" t="s">
        <v>30</v>
      </c>
      <c r="P114" s="171" t="s">
        <v>30</v>
      </c>
      <c r="Q114" s="171" t="s">
        <v>30</v>
      </c>
      <c r="R114" s="170" t="s">
        <v>30</v>
      </c>
      <c r="S114" s="170" t="s">
        <v>30</v>
      </c>
      <c r="T114" s="171" t="s">
        <v>30</v>
      </c>
      <c r="U114" s="170" t="s">
        <v>30</v>
      </c>
      <c r="V114" s="170" t="s">
        <v>30</v>
      </c>
      <c r="W114" s="170" t="s">
        <v>30</v>
      </c>
      <c r="X114" s="170" t="s">
        <v>30</v>
      </c>
      <c r="Y114" s="170" t="s">
        <v>30</v>
      </c>
      <c r="Z114" s="170" t="s">
        <v>30</v>
      </c>
      <c r="AA114" s="172"/>
    </row>
    <row r="115" spans="1:27" s="162" customFormat="1">
      <c r="A115" s="160">
        <v>112</v>
      </c>
      <c r="B115" s="162" t="s">
        <v>308</v>
      </c>
      <c r="C115" s="162" t="s">
        <v>309</v>
      </c>
      <c r="D115" s="163" t="s">
        <v>30</v>
      </c>
      <c r="E115" s="109" t="s">
        <v>30</v>
      </c>
      <c r="F115" s="109" t="s">
        <v>30</v>
      </c>
      <c r="G115" s="113" t="s">
        <v>30</v>
      </c>
      <c r="H115" s="109" t="s">
        <v>30</v>
      </c>
      <c r="I115" s="109" t="s">
        <v>30</v>
      </c>
      <c r="J115" s="109" t="s">
        <v>30</v>
      </c>
      <c r="K115" s="109" t="s">
        <v>30</v>
      </c>
      <c r="L115" s="113" t="s">
        <v>30</v>
      </c>
      <c r="M115" s="113" t="s">
        <v>30</v>
      </c>
      <c r="N115" s="113" t="s">
        <v>30</v>
      </c>
      <c r="O115" s="113" t="s">
        <v>30</v>
      </c>
      <c r="P115" s="113" t="s">
        <v>30</v>
      </c>
      <c r="Q115" s="113" t="s">
        <v>30</v>
      </c>
      <c r="R115" s="109" t="s">
        <v>30</v>
      </c>
      <c r="S115" s="109" t="s">
        <v>30</v>
      </c>
      <c r="T115" s="113" t="s">
        <v>30</v>
      </c>
      <c r="U115" s="109" t="s">
        <v>30</v>
      </c>
      <c r="V115" s="109" t="s">
        <v>30</v>
      </c>
      <c r="W115" s="109" t="s">
        <v>30</v>
      </c>
      <c r="X115" s="109" t="s">
        <v>30</v>
      </c>
      <c r="Y115" s="109" t="s">
        <v>30</v>
      </c>
      <c r="Z115" s="109" t="s">
        <v>30</v>
      </c>
      <c r="AA115" s="164"/>
    </row>
    <row r="116" spans="1:27" s="162" customFormat="1">
      <c r="A116" s="160">
        <v>113</v>
      </c>
      <c r="B116" s="162" t="s">
        <v>310</v>
      </c>
      <c r="C116" s="162" t="s">
        <v>311</v>
      </c>
      <c r="D116" s="163" t="s">
        <v>30</v>
      </c>
      <c r="E116" s="109" t="s">
        <v>30</v>
      </c>
      <c r="F116" s="109" t="s">
        <v>30</v>
      </c>
      <c r="G116" s="113" t="s">
        <v>30</v>
      </c>
      <c r="H116" s="109" t="s">
        <v>30</v>
      </c>
      <c r="I116" s="109" t="s">
        <v>30</v>
      </c>
      <c r="J116" s="109" t="s">
        <v>30</v>
      </c>
      <c r="K116" s="109" t="s">
        <v>30</v>
      </c>
      <c r="L116" s="113" t="s">
        <v>30</v>
      </c>
      <c r="M116" s="113" t="s">
        <v>30</v>
      </c>
      <c r="N116" s="113" t="s">
        <v>30</v>
      </c>
      <c r="O116" s="113" t="s">
        <v>30</v>
      </c>
      <c r="P116" s="113" t="s">
        <v>30</v>
      </c>
      <c r="Q116" s="113" t="s">
        <v>30</v>
      </c>
      <c r="R116" s="109" t="s">
        <v>30</v>
      </c>
      <c r="S116" s="109" t="s">
        <v>30</v>
      </c>
      <c r="T116" s="113" t="s">
        <v>30</v>
      </c>
      <c r="U116" s="109" t="s">
        <v>30</v>
      </c>
      <c r="V116" s="109" t="s">
        <v>30</v>
      </c>
      <c r="W116" s="109" t="s">
        <v>30</v>
      </c>
      <c r="X116" s="109" t="s">
        <v>30</v>
      </c>
      <c r="Y116" s="109" t="s">
        <v>30</v>
      </c>
      <c r="Z116" s="109" t="s">
        <v>30</v>
      </c>
      <c r="AA116" s="164"/>
    </row>
    <row r="117" spans="1:27" s="162" customFormat="1">
      <c r="A117" s="160">
        <v>114</v>
      </c>
      <c r="B117" s="162" t="s">
        <v>312</v>
      </c>
      <c r="C117" s="162" t="s">
        <v>313</v>
      </c>
      <c r="D117" s="163" t="s">
        <v>30</v>
      </c>
      <c r="E117" s="109" t="s">
        <v>30</v>
      </c>
      <c r="F117" s="109" t="s">
        <v>30</v>
      </c>
      <c r="G117" s="113" t="s">
        <v>30</v>
      </c>
      <c r="H117" s="109" t="s">
        <v>30</v>
      </c>
      <c r="I117" s="109" t="s">
        <v>30</v>
      </c>
      <c r="J117" s="109" t="s">
        <v>30</v>
      </c>
      <c r="K117" s="109" t="s">
        <v>30</v>
      </c>
      <c r="L117" s="113" t="s">
        <v>30</v>
      </c>
      <c r="M117" s="113" t="s">
        <v>30</v>
      </c>
      <c r="N117" s="113" t="s">
        <v>30</v>
      </c>
      <c r="O117" s="113" t="s">
        <v>30</v>
      </c>
      <c r="P117" s="113" t="s">
        <v>30</v>
      </c>
      <c r="Q117" s="113" t="s">
        <v>30</v>
      </c>
      <c r="R117" s="109" t="s">
        <v>30</v>
      </c>
      <c r="S117" s="109" t="s">
        <v>30</v>
      </c>
      <c r="T117" s="113" t="s">
        <v>30</v>
      </c>
      <c r="U117" s="109" t="s">
        <v>30</v>
      </c>
      <c r="V117" s="109" t="s">
        <v>30</v>
      </c>
      <c r="W117" s="109" t="s">
        <v>30</v>
      </c>
      <c r="X117" s="109" t="s">
        <v>30</v>
      </c>
      <c r="Y117" s="109" t="s">
        <v>30</v>
      </c>
      <c r="Z117" s="109" t="s">
        <v>30</v>
      </c>
      <c r="AA117" s="164"/>
    </row>
    <row r="118" spans="1:27" s="162" customFormat="1">
      <c r="A118" s="160">
        <v>115</v>
      </c>
      <c r="B118" s="162" t="s">
        <v>314</v>
      </c>
      <c r="C118" s="162" t="s">
        <v>315</v>
      </c>
      <c r="D118" s="163" t="s">
        <v>30</v>
      </c>
      <c r="E118" s="109" t="s">
        <v>30</v>
      </c>
      <c r="F118" s="109" t="s">
        <v>30</v>
      </c>
      <c r="G118" s="113" t="s">
        <v>30</v>
      </c>
      <c r="H118" s="109" t="s">
        <v>30</v>
      </c>
      <c r="I118" s="109" t="s">
        <v>30</v>
      </c>
      <c r="J118" s="109" t="s">
        <v>30</v>
      </c>
      <c r="K118" s="109" t="s">
        <v>30</v>
      </c>
      <c r="L118" s="115">
        <v>93</v>
      </c>
      <c r="M118" s="114">
        <v>0.98</v>
      </c>
      <c r="N118" s="114">
        <v>1</v>
      </c>
      <c r="O118" s="114">
        <v>1</v>
      </c>
      <c r="P118" s="109" t="s">
        <v>10</v>
      </c>
      <c r="Q118" s="113" t="s">
        <v>30</v>
      </c>
      <c r="R118" s="109" t="s">
        <v>30</v>
      </c>
      <c r="S118" s="109" t="s">
        <v>30</v>
      </c>
      <c r="T118" s="113" t="s">
        <v>30</v>
      </c>
      <c r="U118" s="109" t="s">
        <v>30</v>
      </c>
      <c r="V118" s="109" t="s">
        <v>30</v>
      </c>
      <c r="W118" s="109" t="s">
        <v>30</v>
      </c>
      <c r="X118" s="109" t="s">
        <v>30</v>
      </c>
      <c r="Y118" s="109" t="s">
        <v>30</v>
      </c>
      <c r="Z118" s="109" t="s">
        <v>30</v>
      </c>
      <c r="AA118" s="164"/>
    </row>
    <row r="119" spans="1:27" s="161" customFormat="1">
      <c r="A119" s="168">
        <v>116</v>
      </c>
      <c r="B119" s="161" t="s">
        <v>316</v>
      </c>
      <c r="C119" s="161" t="s">
        <v>343</v>
      </c>
      <c r="D119" s="169">
        <v>70</v>
      </c>
      <c r="E119" s="170">
        <v>0.75</v>
      </c>
      <c r="F119" s="170" t="s">
        <v>10</v>
      </c>
      <c r="G119" s="169">
        <v>111</v>
      </c>
      <c r="H119" s="170">
        <v>0.3</v>
      </c>
      <c r="I119" s="170">
        <v>0.13</v>
      </c>
      <c r="J119" s="170">
        <v>0.99</v>
      </c>
      <c r="K119" s="170" t="s">
        <v>10</v>
      </c>
      <c r="L119" s="171" t="s">
        <v>30</v>
      </c>
      <c r="M119" s="171" t="s">
        <v>30</v>
      </c>
      <c r="N119" s="171" t="s">
        <v>30</v>
      </c>
      <c r="O119" s="171" t="s">
        <v>30</v>
      </c>
      <c r="P119" s="171" t="s">
        <v>30</v>
      </c>
      <c r="Q119" s="171" t="s">
        <v>30</v>
      </c>
      <c r="R119" s="170" t="s">
        <v>30</v>
      </c>
      <c r="S119" s="170" t="s">
        <v>30</v>
      </c>
      <c r="T119" s="171" t="s">
        <v>30</v>
      </c>
      <c r="U119" s="170" t="s">
        <v>30</v>
      </c>
      <c r="V119" s="170" t="s">
        <v>30</v>
      </c>
      <c r="W119" s="170" t="s">
        <v>30</v>
      </c>
      <c r="X119" s="170" t="s">
        <v>30</v>
      </c>
      <c r="Y119" s="170" t="s">
        <v>30</v>
      </c>
      <c r="Z119" s="170" t="s">
        <v>30</v>
      </c>
      <c r="AA119" s="172"/>
    </row>
    <row r="120" spans="1:27" s="162" customFormat="1">
      <c r="A120" s="160">
        <v>117</v>
      </c>
      <c r="B120" s="162" t="s">
        <v>317</v>
      </c>
      <c r="C120" s="162" t="s">
        <v>318</v>
      </c>
      <c r="D120" s="163" t="s">
        <v>30</v>
      </c>
      <c r="E120" s="109" t="s">
        <v>30</v>
      </c>
      <c r="F120" s="109" t="s">
        <v>30</v>
      </c>
      <c r="G120" s="113" t="s">
        <v>30</v>
      </c>
      <c r="H120" s="109" t="s">
        <v>30</v>
      </c>
      <c r="I120" s="109" t="s">
        <v>30</v>
      </c>
      <c r="J120" s="109" t="s">
        <v>30</v>
      </c>
      <c r="K120" s="109" t="s">
        <v>30</v>
      </c>
      <c r="L120" s="115">
        <v>100</v>
      </c>
      <c r="M120" s="114">
        <v>0.98</v>
      </c>
      <c r="N120" s="114">
        <v>1</v>
      </c>
      <c r="O120" s="114">
        <v>1</v>
      </c>
      <c r="P120" s="109" t="s">
        <v>10</v>
      </c>
      <c r="Q120" s="113" t="s">
        <v>30</v>
      </c>
      <c r="R120" s="109" t="s">
        <v>30</v>
      </c>
      <c r="S120" s="109" t="s">
        <v>30</v>
      </c>
      <c r="T120" s="113" t="s">
        <v>30</v>
      </c>
      <c r="U120" s="109" t="s">
        <v>30</v>
      </c>
      <c r="V120" s="109" t="s">
        <v>30</v>
      </c>
      <c r="W120" s="109" t="s">
        <v>30</v>
      </c>
      <c r="X120" s="109" t="s">
        <v>30</v>
      </c>
      <c r="Y120" s="109" t="s">
        <v>30</v>
      </c>
      <c r="Z120" s="109" t="s">
        <v>30</v>
      </c>
      <c r="AA120" s="164"/>
    </row>
    <row r="121" spans="1:27" s="162" customFormat="1">
      <c r="A121" s="160">
        <v>118</v>
      </c>
      <c r="B121" s="162" t="s">
        <v>319</v>
      </c>
      <c r="C121" s="162" t="s">
        <v>320</v>
      </c>
      <c r="D121" s="163" t="s">
        <v>30</v>
      </c>
      <c r="E121" s="109" t="s">
        <v>30</v>
      </c>
      <c r="F121" s="109" t="s">
        <v>30</v>
      </c>
      <c r="G121" s="113" t="s">
        <v>30</v>
      </c>
      <c r="H121" s="109" t="s">
        <v>30</v>
      </c>
      <c r="I121" s="109" t="s">
        <v>30</v>
      </c>
      <c r="J121" s="109" t="s">
        <v>30</v>
      </c>
      <c r="K121" s="109" t="s">
        <v>30</v>
      </c>
      <c r="L121" s="115">
        <v>71</v>
      </c>
      <c r="M121" s="114">
        <v>0.98</v>
      </c>
      <c r="N121" s="114">
        <v>1</v>
      </c>
      <c r="O121" s="114">
        <v>0.96</v>
      </c>
      <c r="P121" s="109" t="s">
        <v>11</v>
      </c>
      <c r="Q121" s="113" t="s">
        <v>30</v>
      </c>
      <c r="R121" s="109" t="s">
        <v>30</v>
      </c>
      <c r="S121" s="109" t="s">
        <v>30</v>
      </c>
      <c r="T121" s="113" t="s">
        <v>30</v>
      </c>
      <c r="U121" s="109" t="s">
        <v>30</v>
      </c>
      <c r="V121" s="109" t="s">
        <v>30</v>
      </c>
      <c r="W121" s="109" t="s">
        <v>30</v>
      </c>
      <c r="X121" s="109" t="s">
        <v>30</v>
      </c>
      <c r="Y121" s="109" t="s">
        <v>30</v>
      </c>
      <c r="Z121" s="109" t="s">
        <v>30</v>
      </c>
      <c r="AA121" s="164"/>
    </row>
    <row r="122" spans="1:27" s="161" customFormat="1">
      <c r="A122" s="168">
        <v>119</v>
      </c>
      <c r="B122" s="161" t="s">
        <v>321</v>
      </c>
      <c r="C122" s="161" t="s">
        <v>344</v>
      </c>
      <c r="D122" s="169">
        <v>144</v>
      </c>
      <c r="E122" s="170">
        <v>0.59</v>
      </c>
      <c r="F122" s="170" t="s">
        <v>10</v>
      </c>
      <c r="G122" s="169">
        <v>220</v>
      </c>
      <c r="H122" s="170">
        <v>0.2</v>
      </c>
      <c r="I122" s="170">
        <v>0.18</v>
      </c>
      <c r="J122" s="170">
        <v>0.92</v>
      </c>
      <c r="K122" s="170" t="s">
        <v>11</v>
      </c>
      <c r="L122" s="171" t="s">
        <v>30</v>
      </c>
      <c r="M122" s="171" t="s">
        <v>30</v>
      </c>
      <c r="N122" s="171" t="s">
        <v>30</v>
      </c>
      <c r="O122" s="171" t="s">
        <v>30</v>
      </c>
      <c r="P122" s="171" t="s">
        <v>30</v>
      </c>
      <c r="Q122" s="171" t="s">
        <v>30</v>
      </c>
      <c r="R122" s="170" t="s">
        <v>30</v>
      </c>
      <c r="S122" s="170" t="s">
        <v>30</v>
      </c>
      <c r="T122" s="171" t="s">
        <v>30</v>
      </c>
      <c r="U122" s="170" t="s">
        <v>30</v>
      </c>
      <c r="V122" s="170" t="s">
        <v>30</v>
      </c>
      <c r="W122" s="170" t="s">
        <v>30</v>
      </c>
      <c r="X122" s="170" t="s">
        <v>30</v>
      </c>
      <c r="Y122" s="170" t="s">
        <v>30</v>
      </c>
      <c r="Z122" s="170" t="s">
        <v>30</v>
      </c>
      <c r="AA122" s="172"/>
    </row>
    <row r="123" spans="1:27" s="162" customFormat="1">
      <c r="A123" s="160">
        <v>120</v>
      </c>
      <c r="B123" s="162" t="s">
        <v>322</v>
      </c>
      <c r="C123" s="167" t="s">
        <v>323</v>
      </c>
      <c r="D123" s="163" t="s">
        <v>30</v>
      </c>
      <c r="E123" s="109" t="s">
        <v>30</v>
      </c>
      <c r="F123" s="109" t="s">
        <v>30</v>
      </c>
      <c r="G123" s="113" t="s">
        <v>30</v>
      </c>
      <c r="H123" s="109" t="s">
        <v>30</v>
      </c>
      <c r="I123" s="109" t="s">
        <v>30</v>
      </c>
      <c r="J123" s="109" t="s">
        <v>30</v>
      </c>
      <c r="K123" s="109" t="s">
        <v>30</v>
      </c>
      <c r="L123" s="113" t="s">
        <v>30</v>
      </c>
      <c r="M123" s="113" t="s">
        <v>30</v>
      </c>
      <c r="N123" s="113" t="s">
        <v>30</v>
      </c>
      <c r="O123" s="113" t="s">
        <v>30</v>
      </c>
      <c r="P123" s="113" t="s">
        <v>30</v>
      </c>
      <c r="Q123" s="113" t="s">
        <v>30</v>
      </c>
      <c r="R123" s="109" t="s">
        <v>30</v>
      </c>
      <c r="S123" s="109" t="s">
        <v>30</v>
      </c>
      <c r="T123" s="113" t="s">
        <v>30</v>
      </c>
      <c r="U123" s="109" t="s">
        <v>30</v>
      </c>
      <c r="V123" s="109" t="s">
        <v>30</v>
      </c>
      <c r="W123" s="109" t="s">
        <v>30</v>
      </c>
      <c r="X123" s="109" t="s">
        <v>30</v>
      </c>
      <c r="Y123" s="109" t="s">
        <v>30</v>
      </c>
      <c r="Z123" s="109" t="s">
        <v>30</v>
      </c>
      <c r="AA123" s="164"/>
    </row>
    <row r="124" spans="1:27" s="162" customFormat="1">
      <c r="A124" s="160">
        <v>121</v>
      </c>
      <c r="B124" s="162" t="s">
        <v>324</v>
      </c>
      <c r="C124" s="162" t="s">
        <v>325</v>
      </c>
      <c r="D124" s="163" t="s">
        <v>30</v>
      </c>
      <c r="E124" s="109" t="s">
        <v>30</v>
      </c>
      <c r="F124" s="109" t="s">
        <v>30</v>
      </c>
      <c r="G124" s="113" t="s">
        <v>30</v>
      </c>
      <c r="H124" s="109" t="s">
        <v>30</v>
      </c>
      <c r="I124" s="109" t="s">
        <v>30</v>
      </c>
      <c r="J124" s="109" t="s">
        <v>30</v>
      </c>
      <c r="K124" s="109" t="s">
        <v>30</v>
      </c>
      <c r="L124" s="113" t="s">
        <v>30</v>
      </c>
      <c r="M124" s="113" t="s">
        <v>30</v>
      </c>
      <c r="N124" s="113" t="s">
        <v>30</v>
      </c>
      <c r="O124" s="113" t="s">
        <v>30</v>
      </c>
      <c r="P124" s="113" t="s">
        <v>30</v>
      </c>
      <c r="Q124" s="113" t="s">
        <v>30</v>
      </c>
      <c r="R124" s="109" t="s">
        <v>30</v>
      </c>
      <c r="S124" s="109" t="s">
        <v>30</v>
      </c>
      <c r="T124" s="113" t="s">
        <v>30</v>
      </c>
      <c r="U124" s="109" t="s">
        <v>30</v>
      </c>
      <c r="V124" s="109" t="s">
        <v>30</v>
      </c>
      <c r="W124" s="109" t="s">
        <v>30</v>
      </c>
      <c r="X124" s="109" t="s">
        <v>30</v>
      </c>
      <c r="Y124" s="109" t="s">
        <v>30</v>
      </c>
      <c r="Z124" s="109" t="s">
        <v>30</v>
      </c>
      <c r="AA124" s="164"/>
    </row>
    <row r="125" spans="1:27" s="162" customFormat="1">
      <c r="A125" s="160">
        <v>122</v>
      </c>
      <c r="B125" s="162" t="s">
        <v>326</v>
      </c>
      <c r="C125" s="162" t="s">
        <v>327</v>
      </c>
      <c r="D125" s="163" t="s">
        <v>30</v>
      </c>
      <c r="E125" s="109" t="s">
        <v>30</v>
      </c>
      <c r="F125" s="109" t="s">
        <v>30</v>
      </c>
      <c r="G125" s="113" t="s">
        <v>30</v>
      </c>
      <c r="H125" s="109" t="s">
        <v>30</v>
      </c>
      <c r="I125" s="109" t="s">
        <v>30</v>
      </c>
      <c r="J125" s="109" t="s">
        <v>30</v>
      </c>
      <c r="K125" s="109" t="s">
        <v>30</v>
      </c>
      <c r="L125" s="113" t="s">
        <v>30</v>
      </c>
      <c r="M125" s="113" t="s">
        <v>30</v>
      </c>
      <c r="N125" s="113" t="s">
        <v>30</v>
      </c>
      <c r="O125" s="113" t="s">
        <v>30</v>
      </c>
      <c r="P125" s="113" t="s">
        <v>30</v>
      </c>
      <c r="Q125" s="113" t="s">
        <v>30</v>
      </c>
      <c r="R125" s="109" t="s">
        <v>30</v>
      </c>
      <c r="S125" s="109" t="s">
        <v>30</v>
      </c>
      <c r="T125" s="113" t="s">
        <v>30</v>
      </c>
      <c r="U125" s="109" t="s">
        <v>30</v>
      </c>
      <c r="V125" s="109" t="s">
        <v>30</v>
      </c>
      <c r="W125" s="109" t="s">
        <v>30</v>
      </c>
      <c r="X125" s="109" t="s">
        <v>30</v>
      </c>
      <c r="Y125" s="109" t="s">
        <v>30</v>
      </c>
      <c r="Z125" s="109" t="s">
        <v>30</v>
      </c>
      <c r="AA125" s="164"/>
    </row>
    <row r="126" spans="1:27" s="162" customFormat="1">
      <c r="A126" s="160">
        <v>123</v>
      </c>
      <c r="B126" s="162" t="s">
        <v>328</v>
      </c>
      <c r="C126" s="162" t="s">
        <v>329</v>
      </c>
      <c r="D126" s="163" t="s">
        <v>30</v>
      </c>
      <c r="E126" s="109" t="s">
        <v>30</v>
      </c>
      <c r="F126" s="109" t="s">
        <v>30</v>
      </c>
      <c r="G126" s="113" t="s">
        <v>30</v>
      </c>
      <c r="H126" s="109" t="s">
        <v>30</v>
      </c>
      <c r="I126" s="109" t="s">
        <v>30</v>
      </c>
      <c r="J126" s="109" t="s">
        <v>30</v>
      </c>
      <c r="K126" s="109" t="s">
        <v>30</v>
      </c>
      <c r="L126" s="113" t="s">
        <v>30</v>
      </c>
      <c r="M126" s="113" t="s">
        <v>30</v>
      </c>
      <c r="N126" s="113" t="s">
        <v>30</v>
      </c>
      <c r="O126" s="113" t="s">
        <v>30</v>
      </c>
      <c r="P126" s="113" t="s">
        <v>30</v>
      </c>
      <c r="Q126" s="113" t="s">
        <v>30</v>
      </c>
      <c r="R126" s="109" t="s">
        <v>30</v>
      </c>
      <c r="S126" s="109" t="s">
        <v>30</v>
      </c>
      <c r="T126" s="113" t="s">
        <v>30</v>
      </c>
      <c r="U126" s="109" t="s">
        <v>30</v>
      </c>
      <c r="V126" s="109" t="s">
        <v>30</v>
      </c>
      <c r="W126" s="109" t="s">
        <v>30</v>
      </c>
      <c r="X126" s="109" t="s">
        <v>30</v>
      </c>
      <c r="Y126" s="109" t="s">
        <v>30</v>
      </c>
      <c r="Z126" s="109" t="s">
        <v>30</v>
      </c>
      <c r="AA126" s="164"/>
    </row>
    <row r="127" spans="1:27" s="162" customFormat="1">
      <c r="A127" s="160">
        <v>124</v>
      </c>
      <c r="B127" s="162" t="s">
        <v>330</v>
      </c>
      <c r="C127" s="162" t="s">
        <v>331</v>
      </c>
      <c r="D127" s="163" t="s">
        <v>30</v>
      </c>
      <c r="E127" s="109" t="s">
        <v>30</v>
      </c>
      <c r="F127" s="109" t="s">
        <v>30</v>
      </c>
      <c r="G127" s="113" t="s">
        <v>30</v>
      </c>
      <c r="H127" s="109" t="s">
        <v>30</v>
      </c>
      <c r="I127" s="109" t="s">
        <v>30</v>
      </c>
      <c r="J127" s="109" t="s">
        <v>30</v>
      </c>
      <c r="K127" s="109" t="s">
        <v>30</v>
      </c>
      <c r="L127" s="113" t="s">
        <v>30</v>
      </c>
      <c r="M127" s="113" t="s">
        <v>30</v>
      </c>
      <c r="N127" s="113" t="s">
        <v>30</v>
      </c>
      <c r="O127" s="113" t="s">
        <v>30</v>
      </c>
      <c r="P127" s="113" t="s">
        <v>30</v>
      </c>
      <c r="Q127" s="113" t="s">
        <v>30</v>
      </c>
      <c r="R127" s="109" t="s">
        <v>30</v>
      </c>
      <c r="S127" s="109" t="s">
        <v>30</v>
      </c>
      <c r="T127" s="113" t="s">
        <v>30</v>
      </c>
      <c r="U127" s="109" t="s">
        <v>30</v>
      </c>
      <c r="V127" s="109" t="s">
        <v>30</v>
      </c>
      <c r="W127" s="109" t="s">
        <v>30</v>
      </c>
      <c r="X127" s="109" t="s">
        <v>30</v>
      </c>
      <c r="Y127" s="109" t="s">
        <v>30</v>
      </c>
      <c r="Z127" s="109" t="s">
        <v>30</v>
      </c>
      <c r="AA127" s="164"/>
    </row>
    <row r="128" spans="1:27" s="162" customFormat="1">
      <c r="A128" s="160">
        <v>125</v>
      </c>
      <c r="B128" s="162" t="s">
        <v>332</v>
      </c>
      <c r="C128" s="162" t="s">
        <v>333</v>
      </c>
      <c r="D128" s="163" t="s">
        <v>30</v>
      </c>
      <c r="E128" s="109" t="s">
        <v>30</v>
      </c>
      <c r="F128" s="109" t="s">
        <v>30</v>
      </c>
      <c r="G128" s="113" t="s">
        <v>30</v>
      </c>
      <c r="H128" s="109" t="s">
        <v>30</v>
      </c>
      <c r="I128" s="109" t="s">
        <v>30</v>
      </c>
      <c r="J128" s="109" t="s">
        <v>30</v>
      </c>
      <c r="K128" s="109" t="s">
        <v>30</v>
      </c>
      <c r="L128" s="113" t="s">
        <v>30</v>
      </c>
      <c r="M128" s="113" t="s">
        <v>30</v>
      </c>
      <c r="N128" s="113" t="s">
        <v>30</v>
      </c>
      <c r="O128" s="113" t="s">
        <v>30</v>
      </c>
      <c r="P128" s="113" t="s">
        <v>30</v>
      </c>
      <c r="Q128" s="113" t="s">
        <v>30</v>
      </c>
      <c r="R128" s="109" t="s">
        <v>30</v>
      </c>
      <c r="S128" s="109" t="s">
        <v>30</v>
      </c>
      <c r="T128" s="113" t="s">
        <v>30</v>
      </c>
      <c r="U128" s="109" t="s">
        <v>30</v>
      </c>
      <c r="V128" s="109" t="s">
        <v>30</v>
      </c>
      <c r="W128" s="109" t="s">
        <v>30</v>
      </c>
      <c r="X128" s="109" t="s">
        <v>30</v>
      </c>
      <c r="Y128" s="109" t="s">
        <v>30</v>
      </c>
      <c r="Z128" s="109" t="s">
        <v>30</v>
      </c>
      <c r="AA128" s="164"/>
    </row>
    <row r="129" spans="1:27" s="161" customFormat="1">
      <c r="A129" s="168">
        <v>126</v>
      </c>
      <c r="B129" s="161" t="s">
        <v>334</v>
      </c>
      <c r="C129" s="161" t="s">
        <v>32</v>
      </c>
      <c r="D129" s="169">
        <v>139</v>
      </c>
      <c r="E129" s="170">
        <v>0.75</v>
      </c>
      <c r="F129" s="170" t="s">
        <v>10</v>
      </c>
      <c r="G129" s="169">
        <v>175</v>
      </c>
      <c r="H129" s="170">
        <v>0.4</v>
      </c>
      <c r="I129" s="170">
        <v>0.19</v>
      </c>
      <c r="J129" s="170">
        <v>1</v>
      </c>
      <c r="K129" s="170" t="s">
        <v>10</v>
      </c>
      <c r="L129" s="171" t="s">
        <v>30</v>
      </c>
      <c r="M129" s="171" t="s">
        <v>30</v>
      </c>
      <c r="N129" s="171" t="s">
        <v>30</v>
      </c>
      <c r="O129" s="171" t="s">
        <v>30</v>
      </c>
      <c r="P129" s="171" t="s">
        <v>30</v>
      </c>
      <c r="Q129" s="171" t="s">
        <v>71</v>
      </c>
      <c r="R129" s="170" t="s">
        <v>10</v>
      </c>
      <c r="S129" s="170" t="s">
        <v>30</v>
      </c>
      <c r="T129" s="171" t="s">
        <v>10</v>
      </c>
      <c r="U129" s="170" t="s">
        <v>10</v>
      </c>
      <c r="V129" s="170" t="s">
        <v>30</v>
      </c>
      <c r="W129" s="170" t="s">
        <v>30</v>
      </c>
      <c r="X129" s="170" t="s">
        <v>30</v>
      </c>
      <c r="Y129" s="170" t="s">
        <v>30</v>
      </c>
      <c r="Z129" s="170" t="s">
        <v>30</v>
      </c>
      <c r="AA129" s="172"/>
    </row>
    <row r="130" spans="1:27" s="162" customFormat="1">
      <c r="A130" s="160">
        <v>127</v>
      </c>
      <c r="B130" s="162" t="s">
        <v>26</v>
      </c>
      <c r="C130" s="162" t="s">
        <v>335</v>
      </c>
      <c r="D130" s="163" t="s">
        <v>30</v>
      </c>
      <c r="E130" s="109" t="s">
        <v>30</v>
      </c>
      <c r="F130" s="109" t="s">
        <v>30</v>
      </c>
      <c r="G130" s="113" t="s">
        <v>30</v>
      </c>
      <c r="H130" s="109" t="s">
        <v>30</v>
      </c>
      <c r="I130" s="109" t="s">
        <v>30</v>
      </c>
      <c r="J130" s="109" t="s">
        <v>30</v>
      </c>
      <c r="K130" s="109" t="s">
        <v>30</v>
      </c>
      <c r="L130" s="113" t="s">
        <v>30</v>
      </c>
      <c r="M130" s="113" t="s">
        <v>30</v>
      </c>
      <c r="N130" s="113" t="s">
        <v>30</v>
      </c>
      <c r="O130" s="113" t="s">
        <v>30</v>
      </c>
      <c r="P130" s="113" t="s">
        <v>30</v>
      </c>
      <c r="Q130" s="113" t="s">
        <v>30</v>
      </c>
      <c r="R130" s="109" t="s">
        <v>30</v>
      </c>
      <c r="S130" s="109" t="s">
        <v>30</v>
      </c>
      <c r="T130" s="113" t="s">
        <v>30</v>
      </c>
      <c r="U130" s="109" t="s">
        <v>30</v>
      </c>
      <c r="V130" s="109" t="s">
        <v>30</v>
      </c>
      <c r="W130" s="109" t="s">
        <v>30</v>
      </c>
      <c r="X130" s="109" t="s">
        <v>30</v>
      </c>
      <c r="Y130" s="109" t="s">
        <v>30</v>
      </c>
      <c r="Z130" s="109" t="s">
        <v>30</v>
      </c>
      <c r="AA130" s="164"/>
    </row>
    <row r="131" spans="1:27" s="162" customFormat="1">
      <c r="A131" s="160">
        <v>128</v>
      </c>
      <c r="B131" s="162" t="s">
        <v>24</v>
      </c>
      <c r="C131" s="162" t="s">
        <v>336</v>
      </c>
      <c r="D131" s="163" t="s">
        <v>30</v>
      </c>
      <c r="E131" s="109" t="s">
        <v>30</v>
      </c>
      <c r="F131" s="109" t="s">
        <v>30</v>
      </c>
      <c r="G131" s="113" t="s">
        <v>30</v>
      </c>
      <c r="H131" s="109" t="s">
        <v>30</v>
      </c>
      <c r="I131" s="109" t="s">
        <v>30</v>
      </c>
      <c r="J131" s="109" t="s">
        <v>30</v>
      </c>
      <c r="K131" s="109" t="s">
        <v>30</v>
      </c>
      <c r="L131" s="115">
        <v>63</v>
      </c>
      <c r="M131" s="114">
        <v>0.99</v>
      </c>
      <c r="N131" s="114">
        <v>1</v>
      </c>
      <c r="O131" s="114">
        <v>1</v>
      </c>
      <c r="P131" s="109" t="s">
        <v>11</v>
      </c>
      <c r="Q131" s="113" t="s">
        <v>30</v>
      </c>
      <c r="R131" s="109" t="s">
        <v>30</v>
      </c>
      <c r="S131" s="109" t="s">
        <v>11</v>
      </c>
      <c r="T131" s="113" t="s">
        <v>30</v>
      </c>
      <c r="U131" s="109" t="s">
        <v>30</v>
      </c>
      <c r="V131" s="109" t="s">
        <v>11</v>
      </c>
      <c r="W131" s="109" t="s">
        <v>30</v>
      </c>
      <c r="X131" s="109" t="s">
        <v>30</v>
      </c>
      <c r="Y131" s="109" t="s">
        <v>30</v>
      </c>
      <c r="Z131" s="109" t="s">
        <v>30</v>
      </c>
      <c r="AA131" s="164"/>
    </row>
    <row r="132" spans="1:27" s="162" customFormat="1">
      <c r="A132" s="160">
        <v>129</v>
      </c>
      <c r="B132" s="162" t="s">
        <v>25</v>
      </c>
      <c r="C132" s="162" t="s">
        <v>337</v>
      </c>
      <c r="D132" s="163" t="s">
        <v>30</v>
      </c>
      <c r="E132" s="109" t="s">
        <v>30</v>
      </c>
      <c r="F132" s="109" t="s">
        <v>30</v>
      </c>
      <c r="G132" s="113" t="s">
        <v>30</v>
      </c>
      <c r="H132" s="109" t="s">
        <v>30</v>
      </c>
      <c r="I132" s="109" t="s">
        <v>30</v>
      </c>
      <c r="J132" s="109" t="s">
        <v>30</v>
      </c>
      <c r="K132" s="109" t="s">
        <v>30</v>
      </c>
      <c r="L132" s="115">
        <v>71</v>
      </c>
      <c r="M132" s="114">
        <v>0.98</v>
      </c>
      <c r="N132" s="114">
        <v>1</v>
      </c>
      <c r="O132" s="114">
        <v>1</v>
      </c>
      <c r="P132" s="109" t="s">
        <v>11</v>
      </c>
      <c r="Q132" s="113" t="s">
        <v>30</v>
      </c>
      <c r="R132" s="109" t="s">
        <v>30</v>
      </c>
      <c r="S132" s="109" t="s">
        <v>30</v>
      </c>
      <c r="T132" s="113" t="s">
        <v>30</v>
      </c>
      <c r="U132" s="109" t="s">
        <v>30</v>
      </c>
      <c r="V132" s="109" t="s">
        <v>30</v>
      </c>
      <c r="W132" s="109" t="s">
        <v>30</v>
      </c>
      <c r="X132" s="109" t="s">
        <v>30</v>
      </c>
      <c r="Y132" s="109" t="s">
        <v>30</v>
      </c>
      <c r="Z132" s="109" t="s">
        <v>30</v>
      </c>
      <c r="AA132" s="164"/>
    </row>
    <row r="133" spans="1:27" s="162" customFormat="1">
      <c r="D133" s="163"/>
      <c r="E133" s="165"/>
      <c r="F133" s="109"/>
      <c r="G133" s="113"/>
      <c r="H133" s="109"/>
      <c r="I133" s="165"/>
      <c r="J133" s="109"/>
      <c r="K133" s="109"/>
      <c r="L133" s="113"/>
      <c r="M133" s="113"/>
      <c r="N133" s="113"/>
      <c r="O133" s="113"/>
      <c r="P133" s="113"/>
      <c r="Q133" s="164"/>
      <c r="T133" s="164"/>
      <c r="W133" s="164"/>
      <c r="AA133" s="16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AC196"/>
  <sheetViews>
    <sheetView topLeftCell="E108" workbookViewId="0">
      <selection activeCell="I139" sqref="I139"/>
    </sheetView>
  </sheetViews>
  <sheetFormatPr defaultRowHeight="15"/>
  <cols>
    <col min="1" max="1" width="5.28515625" style="167" bestFit="1" customWidth="1"/>
    <col min="2" max="2" width="14.7109375" style="162" customWidth="1"/>
    <col min="3" max="3" width="50.5703125" style="162" bestFit="1" customWidth="1"/>
    <col min="4" max="4" width="13.28515625" style="163" customWidth="1"/>
    <col min="5" max="5" width="13.28515625" style="165" customWidth="1"/>
    <col min="6" max="6" width="13.28515625" style="109" customWidth="1"/>
    <col min="7" max="7" width="13.28515625" style="113" customWidth="1"/>
    <col min="8" max="8" width="13.28515625" style="109" customWidth="1"/>
    <col min="9" max="9" width="13.28515625" style="165" customWidth="1"/>
    <col min="10" max="11" width="13.28515625" style="109" customWidth="1"/>
    <col min="12" max="12" width="13.28515625" style="113" customWidth="1"/>
    <col min="13" max="13" width="12.5703125" style="174" customWidth="1"/>
    <col min="14" max="15" width="13.28515625" style="174" customWidth="1"/>
    <col min="16" max="16" width="13.28515625" style="109" customWidth="1"/>
    <col min="17" max="17" width="9.140625" style="200"/>
    <col min="18" max="19" width="9.140625" style="201"/>
    <col min="20" max="20" width="9.140625" style="200"/>
    <col min="21" max="22" width="9.140625" style="201"/>
    <col min="23" max="23" width="9.140625" style="200"/>
    <col min="24" max="25" width="9.140625" style="201"/>
    <col min="26" max="26" width="9.140625" style="92" customWidth="1"/>
    <col min="27" max="29" width="9.140625" customWidth="1"/>
  </cols>
  <sheetData>
    <row r="1" spans="1:29" ht="15.75">
      <c r="D1" s="33">
        <v>2015</v>
      </c>
      <c r="Q1" s="32">
        <v>2014</v>
      </c>
      <c r="R1" s="204"/>
      <c r="S1" s="204"/>
      <c r="T1" s="32">
        <v>2013</v>
      </c>
      <c r="U1" s="204"/>
      <c r="V1" s="204"/>
      <c r="W1" s="32">
        <v>2012</v>
      </c>
      <c r="X1" s="42"/>
      <c r="Y1" s="42"/>
      <c r="Z1" s="32"/>
      <c r="AA1" s="34"/>
      <c r="AB1" s="43"/>
      <c r="AC1" s="43"/>
    </row>
    <row r="2" spans="1:29" s="102" customFormat="1" ht="45">
      <c r="A2" s="198" t="s">
        <v>94</v>
      </c>
      <c r="B2" s="175" t="s">
        <v>95</v>
      </c>
      <c r="C2" s="175" t="s">
        <v>96</v>
      </c>
      <c r="D2" s="176" t="s">
        <v>97</v>
      </c>
      <c r="E2" s="104" t="s">
        <v>98</v>
      </c>
      <c r="F2" s="105" t="s">
        <v>27</v>
      </c>
      <c r="G2" s="106" t="s">
        <v>99</v>
      </c>
      <c r="H2" s="104" t="s">
        <v>100</v>
      </c>
      <c r="I2" s="104" t="s">
        <v>77</v>
      </c>
      <c r="J2" s="104" t="s">
        <v>101</v>
      </c>
      <c r="K2" s="105" t="s">
        <v>28</v>
      </c>
      <c r="L2" s="106" t="s">
        <v>102</v>
      </c>
      <c r="M2" s="177" t="s">
        <v>103</v>
      </c>
      <c r="N2" s="177" t="s">
        <v>104</v>
      </c>
      <c r="O2" s="177" t="s">
        <v>105</v>
      </c>
      <c r="P2" s="105" t="s">
        <v>106</v>
      </c>
      <c r="Q2" s="24" t="s">
        <v>27</v>
      </c>
      <c r="R2" s="19" t="s">
        <v>28</v>
      </c>
      <c r="S2" s="19" t="s">
        <v>29</v>
      </c>
      <c r="T2" s="24" t="s">
        <v>27</v>
      </c>
      <c r="U2" s="19" t="s">
        <v>28</v>
      </c>
      <c r="V2" s="19" t="s">
        <v>29</v>
      </c>
      <c r="W2" s="24" t="s">
        <v>27</v>
      </c>
      <c r="X2" s="19" t="s">
        <v>28</v>
      </c>
      <c r="Y2" s="19" t="s">
        <v>29</v>
      </c>
      <c r="Z2" s="24"/>
      <c r="AA2" s="19"/>
      <c r="AB2" s="95"/>
      <c r="AC2" s="95"/>
    </row>
    <row r="3" spans="1:29" hidden="1">
      <c r="A3" s="199">
        <v>1</v>
      </c>
      <c r="B3" s="162" t="s">
        <v>107</v>
      </c>
      <c r="C3" s="162" t="s">
        <v>108</v>
      </c>
      <c r="D3" s="115">
        <v>99</v>
      </c>
      <c r="E3" s="109">
        <v>0.59</v>
      </c>
      <c r="F3" s="109" t="s">
        <v>10</v>
      </c>
      <c r="G3" s="115">
        <v>154</v>
      </c>
      <c r="H3" s="109">
        <v>0.18</v>
      </c>
      <c r="I3" s="109">
        <v>0.12</v>
      </c>
      <c r="J3" s="109">
        <v>1</v>
      </c>
      <c r="K3" s="109" t="s">
        <v>10</v>
      </c>
      <c r="L3" s="115">
        <v>74</v>
      </c>
      <c r="M3" s="114">
        <v>0.99</v>
      </c>
      <c r="N3" s="114">
        <v>1</v>
      </c>
      <c r="O3" s="114">
        <v>1</v>
      </c>
      <c r="P3" s="109" t="s">
        <v>11</v>
      </c>
      <c r="Q3" s="200" t="str">
        <f>VLOOKUP(B3,A460AS_AMAO_SUMMARY!$B$451:$AI$516,5,FALSE)</f>
        <v>No</v>
      </c>
      <c r="R3" s="201" t="str">
        <f>VLOOKUP(B3,A460AS_AMAO_SUMMARY!$B$451:$AI$516,21,FALSE)</f>
        <v>Yes</v>
      </c>
      <c r="S3" s="201" t="str">
        <f>VLOOKUP(B3,A460AS_AMAO_SUMMARY!$B$451:$AI$516,34,FALSE)</f>
        <v>Yes</v>
      </c>
      <c r="T3" s="200" t="str">
        <f>VLOOKUP(B3,A460AS_AMAO_SUMMARY!$B$388:$AI$450,5,FALSE)</f>
        <v>Yes</v>
      </c>
      <c r="U3" s="201" t="str">
        <f>VLOOKUP(B3,A460AS_AMAO_SUMMARY!$B$388:$AI$450,21,FALSE)</f>
        <v>Yes</v>
      </c>
      <c r="V3" s="201" t="str">
        <f>VLOOKUP(B3,A460AS_AMAO_SUMMARY!$B$388:$AI$450,34,FALSE)</f>
        <v>Yes</v>
      </c>
      <c r="W3" s="200" t="s">
        <v>30</v>
      </c>
      <c r="X3" s="201" t="s">
        <v>30</v>
      </c>
      <c r="Y3" s="201" t="s">
        <v>30</v>
      </c>
    </row>
    <row r="4" spans="1:29" hidden="1">
      <c r="A4" s="199">
        <v>2</v>
      </c>
      <c r="B4" s="162" t="s">
        <v>109</v>
      </c>
      <c r="C4" s="162" t="s">
        <v>110</v>
      </c>
      <c r="D4" s="115">
        <v>92</v>
      </c>
      <c r="E4" s="109">
        <v>0.55000000000000004</v>
      </c>
      <c r="F4" s="109" t="s">
        <v>10</v>
      </c>
      <c r="G4" s="115">
        <v>131</v>
      </c>
      <c r="H4" s="109">
        <v>0.18</v>
      </c>
      <c r="I4" s="109">
        <v>0.16</v>
      </c>
      <c r="J4" s="109">
        <v>0.95</v>
      </c>
      <c r="K4" s="109" t="s">
        <v>10</v>
      </c>
      <c r="L4" s="115">
        <v>77</v>
      </c>
      <c r="M4" s="114">
        <v>0.96</v>
      </c>
      <c r="N4" s="114">
        <v>0.98</v>
      </c>
      <c r="O4" s="114">
        <v>0.97</v>
      </c>
      <c r="P4" s="109" t="s">
        <v>10</v>
      </c>
      <c r="Q4" s="200" t="str">
        <f>VLOOKUP(B4,A460AS_AMAO_SUMMARY!$B$451:$AI$516,5,FALSE)</f>
        <v>Yes</v>
      </c>
      <c r="R4" s="201" t="str">
        <f>VLOOKUP(B4,A460AS_AMAO_SUMMARY!$B$451:$AI$516,21,FALSE)</f>
        <v>Yes</v>
      </c>
      <c r="S4" s="201" t="str">
        <f>VLOOKUP(B4,A460AS_AMAO_SUMMARY!$B$451:$AI$516,34,FALSE)</f>
        <v>Yes</v>
      </c>
      <c r="T4" s="200" t="str">
        <f>VLOOKUP(B4,A460AS_AMAO_SUMMARY!$B$388:$AI$450,5,FALSE)</f>
        <v>No</v>
      </c>
      <c r="U4" s="201" t="str">
        <f>VLOOKUP(B4,A460AS_AMAO_SUMMARY!$B$388:$AI$450,21,FALSE)</f>
        <v>Yes</v>
      </c>
      <c r="V4" s="201" t="str">
        <f>VLOOKUP(B4,A460AS_AMAO_SUMMARY!$B$388:$AI$450,34,FALSE)</f>
        <v>No</v>
      </c>
      <c r="W4" s="200" t="s">
        <v>30</v>
      </c>
      <c r="X4" s="201" t="s">
        <v>30</v>
      </c>
      <c r="Y4" s="201" t="s">
        <v>30</v>
      </c>
    </row>
    <row r="5" spans="1:29" hidden="1">
      <c r="A5" s="199">
        <v>3</v>
      </c>
      <c r="B5" s="162" t="s">
        <v>111</v>
      </c>
      <c r="C5" s="162" t="s">
        <v>112</v>
      </c>
      <c r="D5" s="115">
        <v>110</v>
      </c>
      <c r="E5" s="109">
        <v>0.54</v>
      </c>
      <c r="F5" s="109" t="s">
        <v>10</v>
      </c>
      <c r="G5" s="115">
        <v>173</v>
      </c>
      <c r="H5" s="109">
        <v>0.13</v>
      </c>
      <c r="I5" s="109">
        <v>0.15</v>
      </c>
      <c r="J5" s="109">
        <v>1</v>
      </c>
      <c r="K5" s="109" t="s">
        <v>11</v>
      </c>
      <c r="L5" s="115">
        <v>64</v>
      </c>
      <c r="M5" s="114">
        <v>0.99</v>
      </c>
      <c r="N5" s="114">
        <v>1</v>
      </c>
      <c r="O5" s="114">
        <v>1</v>
      </c>
      <c r="P5" s="109" t="s">
        <v>11</v>
      </c>
      <c r="Q5" s="200" t="str">
        <f>VLOOKUP(B5,A460AS_AMAO_SUMMARY!$B$451:$AI$516,5,FALSE)</f>
        <v>No</v>
      </c>
      <c r="R5" s="201" t="str">
        <f>VLOOKUP(B5,A460AS_AMAO_SUMMARY!$B$451:$AI$516,21,FALSE)</f>
        <v>Yes</v>
      </c>
      <c r="S5" s="201" t="str">
        <f>VLOOKUP(B5,A460AS_AMAO_SUMMARY!$B$451:$AI$516,34,FALSE)</f>
        <v>No</v>
      </c>
      <c r="T5" s="200" t="str">
        <f>VLOOKUP(B5,A460AS_AMAO_SUMMARY!$B$388:$AI$450,5,FALSE)</f>
        <v>Yes</v>
      </c>
      <c r="U5" s="201" t="str">
        <f>VLOOKUP(B5,A460AS_AMAO_SUMMARY!$B$388:$AI$450,21,FALSE)</f>
        <v>Yes</v>
      </c>
      <c r="V5" s="201" t="str">
        <f>VLOOKUP(B5,A460AS_AMAO_SUMMARY!$B$388:$AI$450,34,FALSE)</f>
        <v>No</v>
      </c>
      <c r="W5" s="200" t="str">
        <f>VLOOKUP(B5,A460AS_AMAO_SUMMARY!$B$330:$AI$387,5,FALSE)</f>
        <v>Yes</v>
      </c>
      <c r="X5" s="201" t="str">
        <f>VLOOKUP(B5,A460AS_AMAO_SUMMARY!$B$330:$AI$387,21,FALSE)</f>
        <v>Yes</v>
      </c>
      <c r="Y5" s="201" t="str">
        <f>VLOOKUP(B5,amaodata!$B$9:$F$66,4,FALSE)</f>
        <v>No</v>
      </c>
    </row>
    <row r="6" spans="1:29" hidden="1">
      <c r="A6" s="199">
        <v>4</v>
      </c>
      <c r="B6" s="162" t="s">
        <v>113</v>
      </c>
      <c r="C6" s="162" t="s">
        <v>114</v>
      </c>
      <c r="D6" s="115">
        <v>80</v>
      </c>
      <c r="E6" s="109">
        <v>0.84</v>
      </c>
      <c r="F6" s="109" t="s">
        <v>10</v>
      </c>
      <c r="G6" s="115">
        <v>123</v>
      </c>
      <c r="H6" s="109">
        <v>0.33</v>
      </c>
      <c r="I6" s="109">
        <v>0.14000000000000001</v>
      </c>
      <c r="J6" s="109">
        <v>1</v>
      </c>
      <c r="K6" s="109" t="s">
        <v>10</v>
      </c>
      <c r="L6" s="115">
        <v>94</v>
      </c>
      <c r="M6" s="114">
        <v>0.98</v>
      </c>
      <c r="N6" s="114">
        <v>0.99</v>
      </c>
      <c r="O6" s="114">
        <v>1</v>
      </c>
      <c r="P6" s="109" t="s">
        <v>10</v>
      </c>
      <c r="Q6" s="200" t="str">
        <f>VLOOKUP(B6,A460AS_AMAO_SUMMARY!$B$451:$AI$516,5,FALSE)</f>
        <v>Yes</v>
      </c>
      <c r="R6" s="201" t="str">
        <f>VLOOKUP(B6,A460AS_AMAO_SUMMARY!$B$451:$AI$516,21,FALSE)</f>
        <v>Yes</v>
      </c>
      <c r="S6" s="201" t="str">
        <f>VLOOKUP(B6,A460AS_AMAO_SUMMARY!$B$451:$AI$516,34,FALSE)</f>
        <v>Yes</v>
      </c>
      <c r="T6" s="200" t="str">
        <f>VLOOKUP(B6,A460AS_AMAO_SUMMARY!$B$388:$AI$450,5,FALSE)</f>
        <v>Yes</v>
      </c>
      <c r="U6" s="201" t="str">
        <f>VLOOKUP(B6,A460AS_AMAO_SUMMARY!$B$388:$AI$450,21,FALSE)</f>
        <v>Yes</v>
      </c>
      <c r="V6" s="201" t="str">
        <f>VLOOKUP(B6,A460AS_AMAO_SUMMARY!$B$388:$AI$450,34,FALSE)</f>
        <v>Yes</v>
      </c>
      <c r="W6" s="200" t="s">
        <v>30</v>
      </c>
      <c r="X6" s="201" t="s">
        <v>30</v>
      </c>
      <c r="Y6" s="201" t="s">
        <v>30</v>
      </c>
    </row>
    <row r="7" spans="1:29" hidden="1">
      <c r="A7" s="199">
        <v>5</v>
      </c>
      <c r="B7" s="162" t="s">
        <v>115</v>
      </c>
      <c r="C7" s="162" t="s">
        <v>116</v>
      </c>
      <c r="D7" s="115">
        <v>140</v>
      </c>
      <c r="E7" s="109">
        <v>0.71</v>
      </c>
      <c r="F7" s="109" t="s">
        <v>10</v>
      </c>
      <c r="G7" s="115">
        <v>221</v>
      </c>
      <c r="H7" s="109">
        <v>0.2</v>
      </c>
      <c r="I7" s="109">
        <v>0.15</v>
      </c>
      <c r="J7" s="109">
        <v>0.99</v>
      </c>
      <c r="K7" s="109" t="s">
        <v>10</v>
      </c>
      <c r="L7" s="115">
        <v>68</v>
      </c>
      <c r="M7" s="114">
        <v>0.97</v>
      </c>
      <c r="N7" s="114">
        <v>0.99</v>
      </c>
      <c r="O7" s="114">
        <v>1</v>
      </c>
      <c r="P7" s="109" t="s">
        <v>11</v>
      </c>
      <c r="Q7" s="200" t="str">
        <f>VLOOKUP(B7,A460AS_AMAO_SUMMARY!$B$451:$AI$516,5,FALSE)</f>
        <v>No</v>
      </c>
      <c r="R7" s="201" t="str">
        <f>VLOOKUP(B7,A460AS_AMAO_SUMMARY!$B$451:$AI$516,21,FALSE)</f>
        <v>Yes</v>
      </c>
      <c r="S7" s="201" t="str">
        <f>VLOOKUP(B7,A460AS_AMAO_SUMMARY!$B$451:$AI$516,34,FALSE)</f>
        <v>No</v>
      </c>
      <c r="T7" s="200" t="str">
        <f>VLOOKUP(B7,A460AS_AMAO_SUMMARY!$B$388:$AI$450,5,FALSE)</f>
        <v>Yes</v>
      </c>
      <c r="U7" s="201" t="str">
        <f>VLOOKUP(B7,A460AS_AMAO_SUMMARY!$B$388:$AI$450,21,FALSE)</f>
        <v>Yes</v>
      </c>
      <c r="V7" s="201" t="str">
        <f>VLOOKUP(B7,A460AS_AMAO_SUMMARY!$B$388:$AI$450,34,FALSE)</f>
        <v>No</v>
      </c>
      <c r="W7" s="200" t="str">
        <f>VLOOKUP(B7,A460AS_AMAO_SUMMARY!$B$330:$AI$387,5,FALSE)</f>
        <v>Yes</v>
      </c>
      <c r="X7" s="201" t="str">
        <f>VLOOKUP(B7,A460AS_AMAO_SUMMARY!$B$330:$AI$387,21,FALSE)</f>
        <v>Yes</v>
      </c>
      <c r="Y7" s="201" t="str">
        <f>VLOOKUP(B7,amaodata!$B$9:$F$66,4,FALSE)</f>
        <v>Yes</v>
      </c>
    </row>
    <row r="8" spans="1:29" hidden="1">
      <c r="A8" s="199">
        <v>6</v>
      </c>
      <c r="B8" s="162" t="s">
        <v>117</v>
      </c>
      <c r="C8" s="162" t="s">
        <v>118</v>
      </c>
      <c r="D8" s="115">
        <v>325</v>
      </c>
      <c r="E8" s="109">
        <v>0.42</v>
      </c>
      <c r="F8" s="109" t="s">
        <v>11</v>
      </c>
      <c r="G8" s="115">
        <v>481</v>
      </c>
      <c r="H8" s="109">
        <v>0.16</v>
      </c>
      <c r="I8" s="109">
        <v>0.17</v>
      </c>
      <c r="J8" s="109">
        <v>1</v>
      </c>
      <c r="K8" s="109" t="s">
        <v>11</v>
      </c>
      <c r="L8" s="115">
        <v>71</v>
      </c>
      <c r="M8" s="114">
        <v>1</v>
      </c>
      <c r="N8" s="114">
        <v>0.99</v>
      </c>
      <c r="O8" s="114">
        <v>1</v>
      </c>
      <c r="P8" s="109" t="s">
        <v>11</v>
      </c>
      <c r="Q8" s="200" t="str">
        <f>VLOOKUP(B8,A460AS_AMAO_SUMMARY!$B$451:$AI$516,5,FALSE)</f>
        <v>No</v>
      </c>
      <c r="R8" s="201" t="str">
        <f>VLOOKUP(B8,A460AS_AMAO_SUMMARY!$B$451:$AI$516,21,FALSE)</f>
        <v>No</v>
      </c>
      <c r="S8" s="201" t="str">
        <f>VLOOKUP(B8,A460AS_AMAO_SUMMARY!$B$451:$AI$516,34,FALSE)</f>
        <v>Yes</v>
      </c>
      <c r="T8" s="200" t="str">
        <f>VLOOKUP(B8,A460AS_AMAO_SUMMARY!$B$388:$AI$450,5,FALSE)</f>
        <v>Yes</v>
      </c>
      <c r="U8" s="201" t="str">
        <f>VLOOKUP(B8,A460AS_AMAO_SUMMARY!$B$388:$AI$450,21,FALSE)</f>
        <v>Yes</v>
      </c>
      <c r="V8" s="201" t="str">
        <f>VLOOKUP(B8,A460AS_AMAO_SUMMARY!$B$388:$AI$450,34,FALSE)</f>
        <v>Yes</v>
      </c>
      <c r="W8" s="200" t="str">
        <f>VLOOKUP(B8,A460AS_AMAO_SUMMARY!$B$330:$AI$387,5,FALSE)</f>
        <v>Yes</v>
      </c>
      <c r="X8" s="201" t="str">
        <f>VLOOKUP(B8,A460AS_AMAO_SUMMARY!$B$330:$AI$387,21,FALSE)</f>
        <v>Yes</v>
      </c>
      <c r="Y8" s="201" t="str">
        <f>VLOOKUP(B8,amaodata!$B$9:$F$66,4,FALSE)</f>
        <v>No</v>
      </c>
    </row>
    <row r="9" spans="1:29" hidden="1">
      <c r="A9" s="199">
        <v>7</v>
      </c>
      <c r="B9" s="162" t="s">
        <v>119</v>
      </c>
      <c r="C9" s="162" t="s">
        <v>120</v>
      </c>
      <c r="D9" s="115">
        <v>222</v>
      </c>
      <c r="E9" s="109">
        <v>0.61</v>
      </c>
      <c r="F9" s="109" t="s">
        <v>10</v>
      </c>
      <c r="G9" s="115">
        <v>329</v>
      </c>
      <c r="H9" s="109">
        <v>0.14000000000000001</v>
      </c>
      <c r="I9" s="109">
        <v>0.12</v>
      </c>
      <c r="J9" s="109">
        <v>1</v>
      </c>
      <c r="K9" s="109" t="s">
        <v>10</v>
      </c>
      <c r="L9" s="115">
        <v>58</v>
      </c>
      <c r="M9" s="114">
        <v>0.97</v>
      </c>
      <c r="N9" s="114">
        <v>0.98</v>
      </c>
      <c r="O9" s="114">
        <v>0.98</v>
      </c>
      <c r="P9" s="109" t="s">
        <v>11</v>
      </c>
      <c r="Q9" s="200" t="str">
        <f>VLOOKUP(B9,A460AS_AMAO_SUMMARY!$B$451:$AI$516,5,FALSE)</f>
        <v>Yes</v>
      </c>
      <c r="R9" s="201" t="str">
        <f>VLOOKUP(B9,A460AS_AMAO_SUMMARY!$B$451:$AI$516,21,FALSE)</f>
        <v>No</v>
      </c>
      <c r="S9" s="201" t="str">
        <f>VLOOKUP(B9,A460AS_AMAO_SUMMARY!$B$451:$AI$516,34,FALSE)</f>
        <v>No</v>
      </c>
      <c r="T9" s="200" t="str">
        <f>VLOOKUP(B9,A460AS_AMAO_SUMMARY!$B$388:$AI$450,5,FALSE)</f>
        <v>Yes</v>
      </c>
      <c r="U9" s="201" t="str">
        <f>VLOOKUP(B9,A460AS_AMAO_SUMMARY!$B$388:$AI$450,21,FALSE)</f>
        <v>Yes</v>
      </c>
      <c r="V9" s="201" t="str">
        <f>VLOOKUP(B9,A460AS_AMAO_SUMMARY!$B$388:$AI$450,34,FALSE)</f>
        <v>No</v>
      </c>
      <c r="W9" s="200" t="str">
        <f>VLOOKUP(B9,A460AS_AMAO_SUMMARY!$B$330:$AI$387,5,FALSE)</f>
        <v>Yes</v>
      </c>
      <c r="X9" s="201" t="str">
        <f>VLOOKUP(B9,A460AS_AMAO_SUMMARY!$B$330:$AI$387,21,FALSE)</f>
        <v>Yes</v>
      </c>
      <c r="Y9" s="201" t="str">
        <f>VLOOKUP(B9,amaodata!$B$9:$F$66,4,FALSE)</f>
        <v>Yes</v>
      </c>
    </row>
    <row r="10" spans="1:29" hidden="1">
      <c r="A10" s="199">
        <v>8</v>
      </c>
      <c r="B10" s="162" t="s">
        <v>121</v>
      </c>
      <c r="C10" s="162" t="s">
        <v>122</v>
      </c>
      <c r="D10" s="115">
        <v>67</v>
      </c>
      <c r="E10" s="109">
        <v>0.72</v>
      </c>
      <c r="F10" s="109" t="s">
        <v>10</v>
      </c>
      <c r="G10" s="115">
        <v>191</v>
      </c>
      <c r="H10" s="109">
        <v>0.21</v>
      </c>
      <c r="I10" s="109">
        <v>0.09</v>
      </c>
      <c r="J10" s="109">
        <v>0.99</v>
      </c>
      <c r="K10" s="109" t="s">
        <v>10</v>
      </c>
      <c r="L10" s="115">
        <v>77</v>
      </c>
      <c r="M10" s="114">
        <v>0.98</v>
      </c>
      <c r="N10" s="114">
        <v>1</v>
      </c>
      <c r="O10" s="114">
        <v>0.98</v>
      </c>
      <c r="P10" s="109" t="s">
        <v>10</v>
      </c>
      <c r="Q10" s="200" t="str">
        <f>VLOOKUP(B10,A460AS_AMAO_SUMMARY!$B$451:$AI$516,5,FALSE)</f>
        <v>Yes</v>
      </c>
      <c r="R10" s="201" t="str">
        <f>VLOOKUP(B10,A460AS_AMAO_SUMMARY!$B$451:$AI$516,21,FALSE)</f>
        <v>Yes</v>
      </c>
      <c r="S10" s="201" t="str">
        <f>VLOOKUP(B10,A460AS_AMAO_SUMMARY!$B$451:$AI$516,34,FALSE)</f>
        <v>Yes</v>
      </c>
      <c r="T10" s="200" t="str">
        <f>VLOOKUP(B10,A460AS_AMAO_SUMMARY!$B$388:$AI$450,5,FALSE)</f>
        <v>Yes</v>
      </c>
      <c r="U10" s="201" t="str">
        <f>VLOOKUP(B10,A460AS_AMAO_SUMMARY!$B$388:$AI$450,21,FALSE)</f>
        <v>Yes</v>
      </c>
      <c r="V10" s="201" t="str">
        <f>VLOOKUP(B10,A460AS_AMAO_SUMMARY!$B$388:$AI$450,34,FALSE)</f>
        <v>No</v>
      </c>
      <c r="W10" s="200" t="str">
        <f>VLOOKUP(B10,A460AS_AMAO_SUMMARY!$B$330:$AI$387,5,FALSE)</f>
        <v>Yes</v>
      </c>
      <c r="X10" s="201" t="str">
        <f>VLOOKUP(B10,A460AS_AMAO_SUMMARY!$B$330:$AI$387,21,FALSE)</f>
        <v>Yes</v>
      </c>
      <c r="Y10" s="201" t="str">
        <f>VLOOKUP(B10,amaodata!$B$9:$F$66,4,FALSE)</f>
        <v>-</v>
      </c>
    </row>
    <row r="11" spans="1:29" hidden="1">
      <c r="A11" s="199">
        <v>9</v>
      </c>
      <c r="B11" s="162" t="s">
        <v>123</v>
      </c>
      <c r="C11" s="162" t="s">
        <v>124</v>
      </c>
      <c r="D11" s="115">
        <v>10980</v>
      </c>
      <c r="E11" s="109">
        <v>0.44</v>
      </c>
      <c r="F11" s="109" t="s">
        <v>11</v>
      </c>
      <c r="G11" s="115">
        <v>14956</v>
      </c>
      <c r="H11" s="109">
        <v>0.19</v>
      </c>
      <c r="I11" s="109">
        <v>0.2</v>
      </c>
      <c r="J11" s="109">
        <v>0.96</v>
      </c>
      <c r="K11" s="109" t="s">
        <v>11</v>
      </c>
      <c r="L11" s="115">
        <v>58</v>
      </c>
      <c r="M11" s="114">
        <v>0.97</v>
      </c>
      <c r="N11" s="114">
        <v>0.99</v>
      </c>
      <c r="O11" s="114">
        <v>0.98</v>
      </c>
      <c r="P11" s="109" t="s">
        <v>11</v>
      </c>
      <c r="Q11" s="200" t="str">
        <f>VLOOKUP(B11,A460AS_AMAO_SUMMARY!$B$451:$AI$516,5,FALSE)</f>
        <v>No</v>
      </c>
      <c r="R11" s="201" t="str">
        <f>VLOOKUP(B11,A460AS_AMAO_SUMMARY!$B$451:$AI$516,21,FALSE)</f>
        <v>Yes</v>
      </c>
      <c r="S11" s="201" t="str">
        <f>VLOOKUP(B11,A460AS_AMAO_SUMMARY!$B$451:$AI$516,34,FALSE)</f>
        <v>No</v>
      </c>
      <c r="T11" s="200" t="str">
        <f>VLOOKUP(B11,A460AS_AMAO_SUMMARY!$B$388:$AI$450,5,FALSE)</f>
        <v>No</v>
      </c>
      <c r="U11" s="201" t="str">
        <f>VLOOKUP(B11,A460AS_AMAO_SUMMARY!$B$388:$AI$450,21,FALSE)</f>
        <v>Yes</v>
      </c>
      <c r="V11" s="201" t="str">
        <f>VLOOKUP(B11,A460AS_AMAO_SUMMARY!$B$388:$AI$450,34,FALSE)</f>
        <v>No</v>
      </c>
      <c r="W11" s="200" t="str">
        <f>VLOOKUP(B11,A460AS_AMAO_SUMMARY!$B$330:$AI$387,5,FALSE)</f>
        <v>No</v>
      </c>
      <c r="X11" s="201" t="str">
        <f>VLOOKUP(B11,A460AS_AMAO_SUMMARY!$B$330:$AI$387,21,FALSE)</f>
        <v>Yes</v>
      </c>
      <c r="Y11" s="201" t="str">
        <f>VLOOKUP(B11,amaodata!$B$9:$F$66,4,FALSE)</f>
        <v>No</v>
      </c>
    </row>
    <row r="12" spans="1:29" hidden="1">
      <c r="A12" s="199">
        <v>10</v>
      </c>
      <c r="B12" s="162" t="s">
        <v>125</v>
      </c>
      <c r="C12" s="162" t="s">
        <v>126</v>
      </c>
      <c r="D12" s="115">
        <v>134</v>
      </c>
      <c r="E12" s="109">
        <v>0.66</v>
      </c>
      <c r="F12" s="109" t="s">
        <v>10</v>
      </c>
      <c r="G12" s="115">
        <v>230</v>
      </c>
      <c r="H12" s="109">
        <v>0.23</v>
      </c>
      <c r="I12" s="109">
        <v>0.15</v>
      </c>
      <c r="J12" s="109">
        <v>1</v>
      </c>
      <c r="K12" s="109" t="s">
        <v>10</v>
      </c>
      <c r="L12" s="115">
        <v>89</v>
      </c>
      <c r="M12" s="114">
        <v>0.98</v>
      </c>
      <c r="N12" s="114">
        <v>1</v>
      </c>
      <c r="O12" s="114">
        <v>1</v>
      </c>
      <c r="P12" s="109" t="s">
        <v>10</v>
      </c>
      <c r="Q12" s="200" t="str">
        <f>VLOOKUP(B12,A460AS_AMAO_SUMMARY!$B$451:$AI$516,5,FALSE)</f>
        <v>Yes</v>
      </c>
      <c r="R12" s="201" t="str">
        <f>VLOOKUP(B12,A460AS_AMAO_SUMMARY!$B$451:$AI$516,21,FALSE)</f>
        <v>Yes</v>
      </c>
      <c r="S12" s="201" t="str">
        <f>VLOOKUP(B12,A460AS_AMAO_SUMMARY!$B$451:$AI$516,34,FALSE)</f>
        <v>Yes</v>
      </c>
      <c r="T12" s="200" t="str">
        <f>VLOOKUP(B12,A460AS_AMAO_SUMMARY!$B$388:$AI$450,5,FALSE)</f>
        <v>Yes</v>
      </c>
      <c r="U12" s="201" t="str">
        <f>VLOOKUP(B12,A460AS_AMAO_SUMMARY!$B$388:$AI$450,21,FALSE)</f>
        <v>Yes</v>
      </c>
      <c r="V12" s="201" t="str">
        <f>VLOOKUP(B12,A460AS_AMAO_SUMMARY!$B$388:$AI$450,34,FALSE)</f>
        <v>No</v>
      </c>
      <c r="W12" s="200" t="str">
        <f>VLOOKUP(B12,A460AS_AMAO_SUMMARY!$B$330:$AI$387,5,FALSE)</f>
        <v>Yes</v>
      </c>
      <c r="X12" s="201" t="str">
        <f>VLOOKUP(B12,A460AS_AMAO_SUMMARY!$B$330:$AI$387,21,FALSE)</f>
        <v>Yes</v>
      </c>
      <c r="Y12" s="201" t="str">
        <f>VLOOKUP(B12,amaodata!$B$9:$F$66,4,FALSE)</f>
        <v>-</v>
      </c>
    </row>
    <row r="13" spans="1:29" hidden="1">
      <c r="A13" s="199">
        <v>11</v>
      </c>
      <c r="B13" s="162" t="s">
        <v>127</v>
      </c>
      <c r="C13" s="162" t="s">
        <v>128</v>
      </c>
      <c r="D13" s="115">
        <v>2617</v>
      </c>
      <c r="E13" s="109">
        <v>0.49</v>
      </c>
      <c r="F13" s="109" t="s">
        <v>11</v>
      </c>
      <c r="G13" s="115">
        <v>3494</v>
      </c>
      <c r="H13" s="109">
        <v>0.16</v>
      </c>
      <c r="I13" s="109">
        <v>0.19</v>
      </c>
      <c r="J13" s="109">
        <v>0.98</v>
      </c>
      <c r="K13" s="109" t="s">
        <v>11</v>
      </c>
      <c r="L13" s="115">
        <v>57</v>
      </c>
      <c r="M13" s="114">
        <v>0.99</v>
      </c>
      <c r="N13" s="114">
        <v>0.99</v>
      </c>
      <c r="O13" s="114">
        <v>1</v>
      </c>
      <c r="P13" s="109" t="s">
        <v>11</v>
      </c>
      <c r="Q13" s="200" t="str">
        <f>VLOOKUP(B13,A460AS_AMAO_SUMMARY!$B$451:$AI$516,5,FALSE)</f>
        <v>No</v>
      </c>
      <c r="R13" s="201" t="str">
        <f>VLOOKUP(B13,A460AS_AMAO_SUMMARY!$B$451:$AI$516,21,FALSE)</f>
        <v>No</v>
      </c>
      <c r="S13" s="201" t="str">
        <f>VLOOKUP(B13,A460AS_AMAO_SUMMARY!$B$451:$AI$516,34,FALSE)</f>
        <v>No</v>
      </c>
      <c r="T13" s="200" t="str">
        <f>VLOOKUP(B13,A460AS_AMAO_SUMMARY!$B$388:$AI$450,5,FALSE)</f>
        <v>Yes</v>
      </c>
      <c r="U13" s="201" t="str">
        <f>VLOOKUP(B13,A460AS_AMAO_SUMMARY!$B$388:$AI$450,21,FALSE)</f>
        <v>No</v>
      </c>
      <c r="V13" s="201" t="str">
        <f>VLOOKUP(B13,A460AS_AMAO_SUMMARY!$B$388:$AI$450,34,FALSE)</f>
        <v>No</v>
      </c>
      <c r="W13" s="200" t="str">
        <f>VLOOKUP(B13,A460AS_AMAO_SUMMARY!$B$330:$AI$387,5,FALSE)</f>
        <v>No</v>
      </c>
      <c r="X13" s="201" t="str">
        <f>VLOOKUP(B13,A460AS_AMAO_SUMMARY!$B$330:$AI$387,21,FALSE)</f>
        <v>No</v>
      </c>
      <c r="Y13" s="201" t="str">
        <f>VLOOKUP(B13,amaodata!$B$9:$F$66,4,FALSE)</f>
        <v>No</v>
      </c>
    </row>
    <row r="14" spans="1:29" hidden="1">
      <c r="A14" s="199">
        <v>12</v>
      </c>
      <c r="B14" s="162" t="s">
        <v>129</v>
      </c>
      <c r="C14" s="162" t="s">
        <v>130</v>
      </c>
      <c r="D14" s="115">
        <v>254</v>
      </c>
      <c r="E14" s="109">
        <v>0.83</v>
      </c>
      <c r="F14" s="109" t="s">
        <v>10</v>
      </c>
      <c r="G14" s="115">
        <v>649</v>
      </c>
      <c r="H14" s="109">
        <v>0.26</v>
      </c>
      <c r="I14" s="109">
        <v>0.08</v>
      </c>
      <c r="J14" s="109">
        <v>1</v>
      </c>
      <c r="K14" s="109" t="s">
        <v>10</v>
      </c>
      <c r="L14" s="115">
        <v>82</v>
      </c>
      <c r="M14" s="114">
        <v>0.99</v>
      </c>
      <c r="N14" s="114">
        <v>1</v>
      </c>
      <c r="O14" s="114">
        <v>0.94</v>
      </c>
      <c r="P14" s="109" t="s">
        <v>11</v>
      </c>
      <c r="Q14" s="200" t="str">
        <f>VLOOKUP(B14,A460AS_AMAO_SUMMARY!$B$451:$AI$516,5,FALSE)</f>
        <v>Yes</v>
      </c>
      <c r="R14" s="201" t="str">
        <f>VLOOKUP(B14,A460AS_AMAO_SUMMARY!$B$451:$AI$516,21,FALSE)</f>
        <v>Yes</v>
      </c>
      <c r="S14" s="201" t="str">
        <f>VLOOKUP(B14,A460AS_AMAO_SUMMARY!$B$451:$AI$516,34,FALSE)</f>
        <v>Yes</v>
      </c>
      <c r="T14" s="200" t="str">
        <f>VLOOKUP(B14,A460AS_AMAO_SUMMARY!$B$388:$AI$450,5,FALSE)</f>
        <v>Yes</v>
      </c>
      <c r="U14" s="201" t="str">
        <f>VLOOKUP(B14,A460AS_AMAO_SUMMARY!$B$388:$AI$450,21,FALSE)</f>
        <v>Yes</v>
      </c>
      <c r="V14" s="201" t="str">
        <f>VLOOKUP(B14,A460AS_AMAO_SUMMARY!$B$388:$AI$450,34,FALSE)</f>
        <v>Yes</v>
      </c>
      <c r="W14" s="200" t="str">
        <f>VLOOKUP(B14,A460AS_AMAO_SUMMARY!$B$330:$AI$387,5,FALSE)</f>
        <v>Yes</v>
      </c>
      <c r="X14" s="201" t="str">
        <f>VLOOKUP(B14,A460AS_AMAO_SUMMARY!$B$330:$AI$387,21,FALSE)</f>
        <v>Yes</v>
      </c>
      <c r="Y14" s="201" t="str">
        <f>VLOOKUP(B14,amaodata!$B$9:$F$66,4,FALSE)</f>
        <v>Yes</v>
      </c>
    </row>
    <row r="15" spans="1:29" hidden="1">
      <c r="A15" s="199">
        <v>13</v>
      </c>
      <c r="B15" s="162" t="s">
        <v>131</v>
      </c>
      <c r="C15" s="162" t="s">
        <v>132</v>
      </c>
      <c r="D15" s="115">
        <v>202</v>
      </c>
      <c r="E15" s="109">
        <v>0.64</v>
      </c>
      <c r="F15" s="109" t="s">
        <v>10</v>
      </c>
      <c r="G15" s="115">
        <v>463</v>
      </c>
      <c r="H15" s="109">
        <v>0.13</v>
      </c>
      <c r="I15" s="109">
        <v>0.1</v>
      </c>
      <c r="J15" s="109">
        <v>0.99</v>
      </c>
      <c r="K15" s="109" t="s">
        <v>10</v>
      </c>
      <c r="L15" s="115">
        <v>72</v>
      </c>
      <c r="M15" s="114">
        <v>0.98</v>
      </c>
      <c r="N15" s="114">
        <v>0.98</v>
      </c>
      <c r="O15" s="114">
        <v>0.95</v>
      </c>
      <c r="P15" s="109" t="s">
        <v>11</v>
      </c>
      <c r="Q15" s="200" t="str">
        <f>VLOOKUP(B15,A460AS_AMAO_SUMMARY!$B$451:$AI$516,5,FALSE)</f>
        <v>Yes</v>
      </c>
      <c r="R15" s="201" t="str">
        <f>VLOOKUP(B15,A460AS_AMAO_SUMMARY!$B$451:$AI$516,21,FALSE)</f>
        <v>No</v>
      </c>
      <c r="S15" s="201" t="str">
        <f>VLOOKUP(B15,A460AS_AMAO_SUMMARY!$B$451:$AI$516,34,FALSE)</f>
        <v>No</v>
      </c>
      <c r="T15" s="200" t="str">
        <f>VLOOKUP(B15,A460AS_AMAO_SUMMARY!$B$388:$AI$450,5,FALSE)</f>
        <v>Yes</v>
      </c>
      <c r="U15" s="201" t="str">
        <f>VLOOKUP(B15,A460AS_AMAO_SUMMARY!$B$388:$AI$450,21,FALSE)</f>
        <v>No</v>
      </c>
      <c r="V15" s="201" t="str">
        <f>VLOOKUP(B15,A460AS_AMAO_SUMMARY!$B$388:$AI$450,34,FALSE)</f>
        <v>No</v>
      </c>
      <c r="W15" s="200" t="str">
        <f>VLOOKUP(B15,A460AS_AMAO_SUMMARY!$B$330:$AI$387,5,FALSE)</f>
        <v>No</v>
      </c>
      <c r="X15" s="201" t="str">
        <f>VLOOKUP(B15,A460AS_AMAO_SUMMARY!$B$330:$AI$387,21,FALSE)</f>
        <v>No</v>
      </c>
      <c r="Y15" s="201" t="str">
        <f>VLOOKUP(B15,amaodata!$B$9:$F$66,4,FALSE)</f>
        <v>No</v>
      </c>
    </row>
    <row r="16" spans="1:29" hidden="1">
      <c r="A16" s="199">
        <v>14</v>
      </c>
      <c r="B16" s="162" t="s">
        <v>133</v>
      </c>
      <c r="C16" s="162" t="s">
        <v>134</v>
      </c>
      <c r="D16" s="115">
        <v>86</v>
      </c>
      <c r="E16" s="109">
        <v>0.79</v>
      </c>
      <c r="F16" s="109" t="s">
        <v>10</v>
      </c>
      <c r="G16" s="115">
        <v>134</v>
      </c>
      <c r="H16" s="109">
        <v>0.28000000000000003</v>
      </c>
      <c r="I16" s="109">
        <v>0.17</v>
      </c>
      <c r="J16" s="109">
        <v>0.96</v>
      </c>
      <c r="K16" s="109" t="s">
        <v>10</v>
      </c>
      <c r="L16" s="115">
        <v>75</v>
      </c>
      <c r="M16" s="114">
        <v>0.93</v>
      </c>
      <c r="N16" s="114">
        <v>0.99</v>
      </c>
      <c r="O16" s="114">
        <v>1</v>
      </c>
      <c r="P16" s="109" t="s">
        <v>11</v>
      </c>
      <c r="Q16" s="200" t="str">
        <f>VLOOKUP(B16,A460AS_AMAO_SUMMARY!$B$451:$AI$516,5,FALSE)</f>
        <v>Yes</v>
      </c>
      <c r="R16" s="201" t="str">
        <f>VLOOKUP(B16,A460AS_AMAO_SUMMARY!$B$451:$AI$516,21,FALSE)</f>
        <v>Yes</v>
      </c>
      <c r="S16" s="201" t="str">
        <f>VLOOKUP(B16,A460AS_AMAO_SUMMARY!$B$451:$AI$516,34,FALSE)</f>
        <v>Yes</v>
      </c>
      <c r="T16" s="200" t="s">
        <v>30</v>
      </c>
      <c r="U16" s="201" t="s">
        <v>30</v>
      </c>
      <c r="V16" s="201" t="s">
        <v>30</v>
      </c>
      <c r="W16" s="200" t="s">
        <v>30</v>
      </c>
      <c r="X16" s="201" t="s">
        <v>30</v>
      </c>
      <c r="Y16" s="201" t="s">
        <v>30</v>
      </c>
    </row>
    <row r="17" spans="1:25" hidden="1">
      <c r="A17" s="199">
        <v>15</v>
      </c>
      <c r="B17" s="162" t="s">
        <v>135</v>
      </c>
      <c r="C17" s="162" t="s">
        <v>136</v>
      </c>
      <c r="D17" s="115">
        <v>710</v>
      </c>
      <c r="E17" s="109">
        <v>0.47</v>
      </c>
      <c r="F17" s="109" t="s">
        <v>11</v>
      </c>
      <c r="G17" s="115">
        <v>1077</v>
      </c>
      <c r="H17" s="109">
        <v>0.08</v>
      </c>
      <c r="I17" s="109">
        <v>0.15</v>
      </c>
      <c r="J17" s="109">
        <v>0.98</v>
      </c>
      <c r="K17" s="109" t="s">
        <v>11</v>
      </c>
      <c r="L17" s="115">
        <v>38</v>
      </c>
      <c r="M17" s="114">
        <v>0.98</v>
      </c>
      <c r="N17" s="114">
        <v>0.99</v>
      </c>
      <c r="O17" s="114">
        <v>0.98</v>
      </c>
      <c r="P17" s="109" t="s">
        <v>11</v>
      </c>
      <c r="Q17" s="200" t="str">
        <f>VLOOKUP(B17,A460AS_AMAO_SUMMARY!$B$451:$AI$516,5,FALSE)</f>
        <v>No</v>
      </c>
      <c r="R17" s="201" t="str">
        <f>VLOOKUP(B17,A460AS_AMAO_SUMMARY!$B$451:$AI$516,21,FALSE)</f>
        <v>No</v>
      </c>
      <c r="S17" s="201" t="str">
        <f>VLOOKUP(B17,A460AS_AMAO_SUMMARY!$B$451:$AI$516,34,FALSE)</f>
        <v>No</v>
      </c>
      <c r="T17" s="200" t="str">
        <f>VLOOKUP(B17,A460AS_AMAO_SUMMARY!$B$388:$AI$450,5,FALSE)</f>
        <v>Yes</v>
      </c>
      <c r="U17" s="201" t="str">
        <f>VLOOKUP(B17,A460AS_AMAO_SUMMARY!$B$388:$AI$450,21,FALSE)</f>
        <v>No</v>
      </c>
      <c r="V17" s="201" t="str">
        <f>VLOOKUP(B17,A460AS_AMAO_SUMMARY!$B$388:$AI$450,34,FALSE)</f>
        <v>No</v>
      </c>
      <c r="W17" s="200" t="str">
        <f>VLOOKUP(B17,A460AS_AMAO_SUMMARY!$B$330:$AI$387,5,FALSE)</f>
        <v>Yes</v>
      </c>
      <c r="X17" s="201" t="str">
        <f>VLOOKUP(B17,A460AS_AMAO_SUMMARY!$B$330:$AI$387,21,FALSE)</f>
        <v>No</v>
      </c>
      <c r="Y17" s="201" t="str">
        <f>VLOOKUP(B17,amaodata!$B$9:$F$66,4,FALSE)</f>
        <v>No</v>
      </c>
    </row>
    <row r="18" spans="1:25" hidden="1">
      <c r="A18" s="199">
        <v>16</v>
      </c>
      <c r="B18" s="162" t="s">
        <v>137</v>
      </c>
      <c r="C18" s="162" t="s">
        <v>138</v>
      </c>
      <c r="D18" s="115">
        <v>229</v>
      </c>
      <c r="E18" s="109">
        <v>0.56999999999999995</v>
      </c>
      <c r="F18" s="109" t="s">
        <v>10</v>
      </c>
      <c r="G18" s="115">
        <v>337</v>
      </c>
      <c r="H18" s="109">
        <v>0.19</v>
      </c>
      <c r="I18" s="109">
        <v>0.16</v>
      </c>
      <c r="J18" s="109">
        <v>0.99</v>
      </c>
      <c r="K18" s="109" t="s">
        <v>10</v>
      </c>
      <c r="L18" s="115">
        <v>65</v>
      </c>
      <c r="M18" s="114">
        <v>0.97</v>
      </c>
      <c r="N18" s="114">
        <v>1</v>
      </c>
      <c r="O18" s="114">
        <v>0.99</v>
      </c>
      <c r="P18" s="109" t="s">
        <v>11</v>
      </c>
      <c r="Q18" s="200" t="str">
        <f>VLOOKUP(B18,A460AS_AMAO_SUMMARY!$B$451:$AI$516,5,FALSE)</f>
        <v>No</v>
      </c>
      <c r="R18" s="201" t="str">
        <f>VLOOKUP(B18,A460AS_AMAO_SUMMARY!$B$451:$AI$516,21,FALSE)</f>
        <v>Yes</v>
      </c>
      <c r="S18" s="201" t="str">
        <f>VLOOKUP(B18,A460AS_AMAO_SUMMARY!$B$451:$AI$516,34,FALSE)</f>
        <v>No</v>
      </c>
      <c r="T18" s="200" t="str">
        <f>VLOOKUP(B18,A460AS_AMAO_SUMMARY!$B$388:$AI$450,5,FALSE)</f>
        <v>Yes</v>
      </c>
      <c r="U18" s="201" t="str">
        <f>VLOOKUP(B18,A460AS_AMAO_SUMMARY!$B$388:$AI$450,21,FALSE)</f>
        <v>Yes</v>
      </c>
      <c r="V18" s="201" t="str">
        <f>VLOOKUP(B18,A460AS_AMAO_SUMMARY!$B$388:$AI$450,34,FALSE)</f>
        <v>No</v>
      </c>
      <c r="W18" s="200" t="str">
        <f>VLOOKUP(B18,A460AS_AMAO_SUMMARY!$B$330:$AI$387,5,FALSE)</f>
        <v>Yes</v>
      </c>
      <c r="X18" s="201" t="str">
        <f>VLOOKUP(B18,A460AS_AMAO_SUMMARY!$B$330:$AI$387,21,FALSE)</f>
        <v>Yes</v>
      </c>
      <c r="Y18" s="201" t="str">
        <f>VLOOKUP(B18,amaodata!$B$9:$F$66,4,FALSE)</f>
        <v>No</v>
      </c>
    </row>
    <row r="19" spans="1:25" hidden="1">
      <c r="A19" s="199">
        <v>17</v>
      </c>
      <c r="B19" s="162" t="s">
        <v>139</v>
      </c>
      <c r="C19" s="162" t="s">
        <v>140</v>
      </c>
      <c r="D19" s="115">
        <v>87</v>
      </c>
      <c r="E19" s="109">
        <v>0.62</v>
      </c>
      <c r="F19" s="109" t="s">
        <v>10</v>
      </c>
      <c r="G19" s="115">
        <v>148</v>
      </c>
      <c r="H19" s="109">
        <v>0.11</v>
      </c>
      <c r="I19" s="109">
        <v>0.15</v>
      </c>
      <c r="J19" s="109">
        <v>0.99</v>
      </c>
      <c r="K19" s="109" t="s">
        <v>11</v>
      </c>
      <c r="L19" s="115">
        <v>56</v>
      </c>
      <c r="M19" s="114">
        <v>0.97</v>
      </c>
      <c r="N19" s="114">
        <v>1</v>
      </c>
      <c r="O19" s="114">
        <v>0.98</v>
      </c>
      <c r="P19" s="109" t="s">
        <v>11</v>
      </c>
      <c r="Q19" s="200" t="str">
        <f>VLOOKUP(B19,A460AS_AMAO_SUMMARY!$B$451:$AI$516,5,FALSE)</f>
        <v>No</v>
      </c>
      <c r="R19" s="201" t="str">
        <f>VLOOKUP(B19,A460AS_AMAO_SUMMARY!$B$451:$AI$516,21,FALSE)</f>
        <v>No</v>
      </c>
      <c r="S19" s="201" t="str">
        <f>VLOOKUP(B19,A460AS_AMAO_SUMMARY!$B$451:$AI$516,34,FALSE)</f>
        <v>No</v>
      </c>
      <c r="T19" s="200" t="str">
        <f>VLOOKUP(B19,A460AS_AMAO_SUMMARY!$B$388:$AI$450,5,FALSE)</f>
        <v>No</v>
      </c>
      <c r="U19" s="201" t="str">
        <f>VLOOKUP(B19,A460AS_AMAO_SUMMARY!$B$388:$AI$450,21,FALSE)</f>
        <v>Yes</v>
      </c>
      <c r="V19" s="201" t="str">
        <f>VLOOKUP(B19,A460AS_AMAO_SUMMARY!$B$388:$AI$450,34,FALSE)</f>
        <v>No</v>
      </c>
      <c r="W19" s="200" t="str">
        <f>VLOOKUP(B19,A460AS_AMAO_SUMMARY!$B$330:$AI$387,5,FALSE)</f>
        <v>Yes</v>
      </c>
      <c r="X19" s="201" t="str">
        <f>VLOOKUP(B19,A460AS_AMAO_SUMMARY!$B$330:$AI$387,21,FALSE)</f>
        <v>Yes</v>
      </c>
      <c r="Y19" s="201" t="str">
        <f>VLOOKUP(B19,amaodata!$B$9:$F$66,4,FALSE)</f>
        <v>Yes</v>
      </c>
    </row>
    <row r="20" spans="1:25" hidden="1">
      <c r="A20" s="199">
        <v>18</v>
      </c>
      <c r="B20" s="162" t="s">
        <v>141</v>
      </c>
      <c r="C20" s="162" t="s">
        <v>142</v>
      </c>
      <c r="D20" s="115">
        <v>95</v>
      </c>
      <c r="E20" s="109">
        <v>0.59</v>
      </c>
      <c r="F20" s="109" t="s">
        <v>10</v>
      </c>
      <c r="G20" s="115">
        <v>140</v>
      </c>
      <c r="H20" s="109">
        <v>0.25</v>
      </c>
      <c r="I20" s="109">
        <v>0.18</v>
      </c>
      <c r="J20" s="109">
        <v>0.99</v>
      </c>
      <c r="K20" s="109" t="s">
        <v>10</v>
      </c>
      <c r="L20" s="115">
        <v>51</v>
      </c>
      <c r="M20" s="114">
        <v>1</v>
      </c>
      <c r="N20" s="114">
        <v>1</v>
      </c>
      <c r="O20" s="114">
        <v>1</v>
      </c>
      <c r="P20" s="109" t="s">
        <v>11</v>
      </c>
      <c r="Q20" s="200" t="str">
        <f>VLOOKUP(B20,A460AS_AMAO_SUMMARY!$B$451:$AI$516,5,FALSE)</f>
        <v>No</v>
      </c>
      <c r="R20" s="201" t="str">
        <f>VLOOKUP(B20,A460AS_AMAO_SUMMARY!$B$451:$AI$516,21,FALSE)</f>
        <v>Yes</v>
      </c>
      <c r="S20" s="201" t="str">
        <f>VLOOKUP(B20,A460AS_AMAO_SUMMARY!$B$451:$AI$516,34,FALSE)</f>
        <v>No</v>
      </c>
      <c r="T20" s="200" t="str">
        <f>VLOOKUP(B20,A460AS_AMAO_SUMMARY!$B$388:$AI$450,5,FALSE)</f>
        <v>Yes</v>
      </c>
      <c r="U20" s="201" t="str">
        <f>VLOOKUP(B20,A460AS_AMAO_SUMMARY!$B$388:$AI$450,21,FALSE)</f>
        <v>Yes</v>
      </c>
      <c r="V20" s="201" t="str">
        <f>VLOOKUP(B20,A460AS_AMAO_SUMMARY!$B$388:$AI$450,34,FALSE)</f>
        <v>No</v>
      </c>
      <c r="W20" s="200" t="s">
        <v>30</v>
      </c>
      <c r="X20" s="201" t="s">
        <v>30</v>
      </c>
      <c r="Y20" s="201" t="s">
        <v>30</v>
      </c>
    </row>
    <row r="21" spans="1:25" hidden="1">
      <c r="A21" s="199">
        <v>19</v>
      </c>
      <c r="B21" s="162" t="s">
        <v>143</v>
      </c>
      <c r="C21" s="162" t="s">
        <v>144</v>
      </c>
      <c r="D21" s="115">
        <v>646</v>
      </c>
      <c r="E21" s="109">
        <v>0.53</v>
      </c>
      <c r="F21" s="109" t="s">
        <v>10</v>
      </c>
      <c r="G21" s="115">
        <v>960</v>
      </c>
      <c r="H21" s="109">
        <v>0.09</v>
      </c>
      <c r="I21" s="109">
        <v>0.14000000000000001</v>
      </c>
      <c r="J21" s="109">
        <v>0.99</v>
      </c>
      <c r="K21" s="109" t="s">
        <v>11</v>
      </c>
      <c r="L21" s="115">
        <v>51</v>
      </c>
      <c r="M21" s="114">
        <v>0.99</v>
      </c>
      <c r="N21" s="114">
        <v>1</v>
      </c>
      <c r="O21" s="114">
        <v>1</v>
      </c>
      <c r="P21" s="109" t="s">
        <v>11</v>
      </c>
      <c r="Q21" s="200" t="str">
        <f>VLOOKUP(B21,A460AS_AMAO_SUMMARY!$B$451:$AI$516,5,FALSE)</f>
        <v>Yes</v>
      </c>
      <c r="R21" s="201" t="str">
        <f>VLOOKUP(B21,A460AS_AMAO_SUMMARY!$B$451:$AI$516,21,FALSE)</f>
        <v>No</v>
      </c>
      <c r="S21" s="201" t="str">
        <f>VLOOKUP(B21,A460AS_AMAO_SUMMARY!$B$451:$AI$516,34,FALSE)</f>
        <v>No</v>
      </c>
      <c r="T21" s="200" t="str">
        <f>VLOOKUP(B21,A460AS_AMAO_SUMMARY!$B$388:$AI$450,5,FALSE)</f>
        <v>Yes</v>
      </c>
      <c r="U21" s="201" t="str">
        <f>VLOOKUP(B21,A460AS_AMAO_SUMMARY!$B$388:$AI$450,21,FALSE)</f>
        <v>Yes</v>
      </c>
      <c r="V21" s="201" t="str">
        <f>VLOOKUP(B21,A460AS_AMAO_SUMMARY!$B$388:$AI$450,34,FALSE)</f>
        <v>No</v>
      </c>
      <c r="W21" s="200" t="str">
        <f>VLOOKUP(B21,A460AS_AMAO_SUMMARY!$B$330:$AI$387,5,FALSE)</f>
        <v>Yes</v>
      </c>
      <c r="X21" s="201" t="str">
        <f>VLOOKUP(B21,A460AS_AMAO_SUMMARY!$B$330:$AI$387,21,FALSE)</f>
        <v>Yes</v>
      </c>
      <c r="Y21" s="201" t="str">
        <f>VLOOKUP(B21,amaodata!$B$9:$F$66,4,FALSE)</f>
        <v>No</v>
      </c>
    </row>
    <row r="22" spans="1:25" hidden="1">
      <c r="A22" s="199">
        <v>20</v>
      </c>
      <c r="B22" s="162" t="s">
        <v>145</v>
      </c>
      <c r="C22" s="162" t="s">
        <v>146</v>
      </c>
      <c r="D22" s="115">
        <v>585</v>
      </c>
      <c r="E22" s="109">
        <v>0.48</v>
      </c>
      <c r="F22" s="109" t="s">
        <v>11</v>
      </c>
      <c r="G22" s="115">
        <v>863</v>
      </c>
      <c r="H22" s="109">
        <v>0.16</v>
      </c>
      <c r="I22" s="109">
        <v>0.18</v>
      </c>
      <c r="J22" s="109">
        <v>0.98</v>
      </c>
      <c r="K22" s="109" t="s">
        <v>11</v>
      </c>
      <c r="L22" s="115">
        <v>59</v>
      </c>
      <c r="M22" s="114">
        <v>0.98</v>
      </c>
      <c r="N22" s="114">
        <v>1</v>
      </c>
      <c r="O22" s="114">
        <v>1</v>
      </c>
      <c r="P22" s="109" t="s">
        <v>11</v>
      </c>
      <c r="Q22" s="200" t="str">
        <f>VLOOKUP(B22,A460AS_AMAO_SUMMARY!$B$451:$AI$516,5,FALSE)</f>
        <v>No</v>
      </c>
      <c r="R22" s="201" t="str">
        <f>VLOOKUP(B22,A460AS_AMAO_SUMMARY!$B$451:$AI$516,21,FALSE)</f>
        <v>No</v>
      </c>
      <c r="S22" s="201" t="str">
        <f>VLOOKUP(B22,A460AS_AMAO_SUMMARY!$B$451:$AI$516,34,FALSE)</f>
        <v>No</v>
      </c>
      <c r="T22" s="200" t="str">
        <f>VLOOKUP(B22,A460AS_AMAO_SUMMARY!$B$388:$AI$450,5,FALSE)</f>
        <v>No</v>
      </c>
      <c r="U22" s="201" t="str">
        <f>VLOOKUP(B22,A460AS_AMAO_SUMMARY!$B$388:$AI$450,21,FALSE)</f>
        <v>No</v>
      </c>
      <c r="V22" s="201" t="str">
        <f>VLOOKUP(B22,A460AS_AMAO_SUMMARY!$B$388:$AI$450,34,FALSE)</f>
        <v>No</v>
      </c>
      <c r="W22" s="200" t="str">
        <f>VLOOKUP(B22,A460AS_AMAO_SUMMARY!$B$330:$AI$387,5,FALSE)</f>
        <v>No</v>
      </c>
      <c r="X22" s="201" t="str">
        <f>VLOOKUP(B22,A460AS_AMAO_SUMMARY!$B$330:$AI$387,21,FALSE)</f>
        <v>No</v>
      </c>
      <c r="Y22" s="201" t="str">
        <f>VLOOKUP(B22,amaodata!$B$9:$F$66,4,FALSE)</f>
        <v>No</v>
      </c>
    </row>
    <row r="23" spans="1:25" hidden="1">
      <c r="A23" s="199">
        <v>21</v>
      </c>
      <c r="B23" s="162" t="s">
        <v>147</v>
      </c>
      <c r="C23" s="162" t="s">
        <v>148</v>
      </c>
      <c r="D23" s="115">
        <v>546</v>
      </c>
      <c r="E23" s="109">
        <v>0.48</v>
      </c>
      <c r="F23" s="109" t="s">
        <v>11</v>
      </c>
      <c r="G23" s="115">
        <v>761</v>
      </c>
      <c r="H23" s="109">
        <v>0.21</v>
      </c>
      <c r="I23" s="109">
        <v>0.2</v>
      </c>
      <c r="J23" s="109">
        <v>0.99</v>
      </c>
      <c r="K23" s="109" t="s">
        <v>10</v>
      </c>
      <c r="L23" s="115">
        <v>63</v>
      </c>
      <c r="M23" s="114">
        <v>0.98</v>
      </c>
      <c r="N23" s="114">
        <v>0.99</v>
      </c>
      <c r="O23" s="114">
        <v>0.98</v>
      </c>
      <c r="P23" s="109" t="s">
        <v>11</v>
      </c>
      <c r="Q23" s="200" t="str">
        <f>VLOOKUP(B23,A460AS_AMAO_SUMMARY!$B$451:$AI$516,5,FALSE)</f>
        <v>No</v>
      </c>
      <c r="R23" s="201" t="str">
        <f>VLOOKUP(B23,A460AS_AMAO_SUMMARY!$B$451:$AI$516,21,FALSE)</f>
        <v>No</v>
      </c>
      <c r="S23" s="201" t="str">
        <f>VLOOKUP(B23,A460AS_AMAO_SUMMARY!$B$451:$AI$516,34,FALSE)</f>
        <v>No</v>
      </c>
      <c r="T23" s="200" t="str">
        <f>VLOOKUP(B23,A460AS_AMAO_SUMMARY!$B$388:$AI$450,5,FALSE)</f>
        <v>No</v>
      </c>
      <c r="U23" s="201" t="str">
        <f>VLOOKUP(B23,A460AS_AMAO_SUMMARY!$B$388:$AI$450,21,FALSE)</f>
        <v>No</v>
      </c>
      <c r="V23" s="201" t="str">
        <f>VLOOKUP(B23,A460AS_AMAO_SUMMARY!$B$388:$AI$450,34,FALSE)</f>
        <v>No</v>
      </c>
      <c r="W23" s="200" t="str">
        <f>VLOOKUP(B23,A460AS_AMAO_SUMMARY!$B$330:$AI$387,5,FALSE)</f>
        <v>No</v>
      </c>
      <c r="X23" s="201" t="str">
        <f>VLOOKUP(B23,A460AS_AMAO_SUMMARY!$B$330:$AI$387,21,FALSE)</f>
        <v>No</v>
      </c>
      <c r="Y23" s="201" t="str">
        <f>VLOOKUP(B23,amaodata!$B$9:$F$66,4,FALSE)</f>
        <v>No</v>
      </c>
    </row>
    <row r="24" spans="1:25" hidden="1">
      <c r="A24" s="199">
        <v>22</v>
      </c>
      <c r="B24" s="162" t="s">
        <v>149</v>
      </c>
      <c r="C24" s="162" t="s">
        <v>150</v>
      </c>
      <c r="D24" s="115">
        <v>743</v>
      </c>
      <c r="E24" s="109">
        <v>0.59</v>
      </c>
      <c r="F24" s="109" t="s">
        <v>10</v>
      </c>
      <c r="G24" s="115">
        <v>1172</v>
      </c>
      <c r="H24" s="109">
        <v>0.14000000000000001</v>
      </c>
      <c r="I24" s="109">
        <v>0.15</v>
      </c>
      <c r="J24" s="109">
        <v>0.99</v>
      </c>
      <c r="K24" s="109" t="s">
        <v>11</v>
      </c>
      <c r="L24" s="115">
        <v>51</v>
      </c>
      <c r="M24" s="114">
        <v>0.99</v>
      </c>
      <c r="N24" s="114">
        <v>1</v>
      </c>
      <c r="O24" s="114">
        <v>1</v>
      </c>
      <c r="P24" s="109" t="s">
        <v>11</v>
      </c>
      <c r="Q24" s="200" t="str">
        <f>VLOOKUP(B24,A460AS_AMAO_SUMMARY!$B$451:$AI$516,5,FALSE)</f>
        <v>Yes</v>
      </c>
      <c r="R24" s="201" t="str">
        <f>VLOOKUP(B24,A460AS_AMAO_SUMMARY!$B$451:$AI$516,21,FALSE)</f>
        <v>No</v>
      </c>
      <c r="S24" s="201" t="str">
        <f>VLOOKUP(B24,A460AS_AMAO_SUMMARY!$B$451:$AI$516,34,FALSE)</f>
        <v>No</v>
      </c>
      <c r="T24" s="200" t="str">
        <f>VLOOKUP(B24,A460AS_AMAO_SUMMARY!$B$388:$AI$450,5,FALSE)</f>
        <v>Yes</v>
      </c>
      <c r="U24" s="201" t="str">
        <f>VLOOKUP(B24,A460AS_AMAO_SUMMARY!$B$388:$AI$450,21,FALSE)</f>
        <v>No</v>
      </c>
      <c r="V24" s="201" t="str">
        <f>VLOOKUP(B24,A460AS_AMAO_SUMMARY!$B$388:$AI$450,34,FALSE)</f>
        <v>No</v>
      </c>
      <c r="W24" s="200" t="str">
        <f>VLOOKUP(B24,A460AS_AMAO_SUMMARY!$B$330:$AI$387,5,FALSE)</f>
        <v>Yes</v>
      </c>
      <c r="X24" s="201" t="str">
        <f>VLOOKUP(B24,A460AS_AMAO_SUMMARY!$B$330:$AI$387,21,FALSE)</f>
        <v>No</v>
      </c>
      <c r="Y24" s="201" t="str">
        <f>VLOOKUP(B24,amaodata!$B$9:$F$66,4,FALSE)</f>
        <v>No</v>
      </c>
    </row>
    <row r="25" spans="1:25" hidden="1">
      <c r="A25" s="199">
        <v>23</v>
      </c>
      <c r="B25" s="162" t="s">
        <v>22</v>
      </c>
      <c r="C25" s="162" t="s">
        <v>151</v>
      </c>
      <c r="D25" s="115">
        <v>83</v>
      </c>
      <c r="E25" s="109">
        <v>0.7</v>
      </c>
      <c r="F25" s="109" t="s">
        <v>10</v>
      </c>
      <c r="G25" s="115">
        <v>109</v>
      </c>
      <c r="H25" s="109">
        <v>0.27</v>
      </c>
      <c r="I25" s="109">
        <v>0.19</v>
      </c>
      <c r="J25" s="109">
        <v>1</v>
      </c>
      <c r="K25" s="109" t="s">
        <v>10</v>
      </c>
      <c r="L25" s="115">
        <v>41</v>
      </c>
      <c r="M25" s="114">
        <v>1</v>
      </c>
      <c r="N25" s="114">
        <v>1</v>
      </c>
      <c r="O25" s="114">
        <v>1</v>
      </c>
      <c r="P25" s="109" t="s">
        <v>11</v>
      </c>
      <c r="Q25" s="200" t="s">
        <v>30</v>
      </c>
      <c r="R25" s="201" t="s">
        <v>30</v>
      </c>
      <c r="S25" s="201" t="s">
        <v>30</v>
      </c>
      <c r="T25" s="200" t="s">
        <v>30</v>
      </c>
      <c r="U25" s="201" t="s">
        <v>30</v>
      </c>
      <c r="V25" s="201" t="s">
        <v>30</v>
      </c>
      <c r="W25" s="200" t="s">
        <v>30</v>
      </c>
      <c r="X25" s="201" t="s">
        <v>30</v>
      </c>
      <c r="Y25" s="201" t="s">
        <v>30</v>
      </c>
    </row>
    <row r="26" spans="1:25" hidden="1">
      <c r="A26" s="199">
        <v>24</v>
      </c>
      <c r="B26" s="162" t="s">
        <v>152</v>
      </c>
      <c r="C26" s="162" t="s">
        <v>153</v>
      </c>
      <c r="D26" s="115">
        <v>346</v>
      </c>
      <c r="E26" s="109">
        <v>0.52</v>
      </c>
      <c r="F26" s="109" t="s">
        <v>10</v>
      </c>
      <c r="G26" s="115">
        <v>558</v>
      </c>
      <c r="H26" s="109">
        <v>0.11</v>
      </c>
      <c r="I26" s="109">
        <v>0.17</v>
      </c>
      <c r="J26" s="109">
        <v>0.97</v>
      </c>
      <c r="K26" s="109" t="s">
        <v>11</v>
      </c>
      <c r="L26" s="115">
        <v>68</v>
      </c>
      <c r="M26" s="114">
        <v>0.98</v>
      </c>
      <c r="N26" s="114">
        <v>0.99</v>
      </c>
      <c r="O26" s="114">
        <v>0.98</v>
      </c>
      <c r="P26" s="109" t="s">
        <v>11</v>
      </c>
      <c r="Q26" s="200" t="str">
        <f>VLOOKUP(B26,A460AS_AMAO_SUMMARY!$B$451:$AI$516,5,FALSE)</f>
        <v>No</v>
      </c>
      <c r="R26" s="201" t="str">
        <f>VLOOKUP(B26,A460AS_AMAO_SUMMARY!$B$451:$AI$516,21,FALSE)</f>
        <v>No</v>
      </c>
      <c r="S26" s="201" t="str">
        <f>VLOOKUP(B26,A460AS_AMAO_SUMMARY!$B$451:$AI$516,34,FALSE)</f>
        <v>No</v>
      </c>
      <c r="T26" s="200" t="str">
        <f>VLOOKUP(B26,A460AS_AMAO_SUMMARY!$B$388:$AI$450,5,FALSE)</f>
        <v>No</v>
      </c>
      <c r="U26" s="201" t="str">
        <f>VLOOKUP(B26,A460AS_AMAO_SUMMARY!$B$388:$AI$450,21,FALSE)</f>
        <v>No</v>
      </c>
      <c r="V26" s="201" t="str">
        <f>VLOOKUP(B26,A460AS_AMAO_SUMMARY!$B$388:$AI$450,34,FALSE)</f>
        <v>No</v>
      </c>
      <c r="W26" s="200" t="str">
        <f>VLOOKUP(B26,A460AS_AMAO_SUMMARY!$B$330:$AI$387,5,FALSE)</f>
        <v>Yes</v>
      </c>
      <c r="X26" s="201" t="str">
        <f>VLOOKUP(B26,A460AS_AMAO_SUMMARY!$B$330:$AI$387,21,FALSE)</f>
        <v>No</v>
      </c>
      <c r="Y26" s="201" t="str">
        <f>VLOOKUP(B26,amaodata!$B$9:$F$66,4,FALSE)</f>
        <v>No</v>
      </c>
    </row>
    <row r="27" spans="1:25" hidden="1">
      <c r="A27" s="199">
        <v>25</v>
      </c>
      <c r="B27" s="162" t="s">
        <v>154</v>
      </c>
      <c r="C27" s="162" t="s">
        <v>155</v>
      </c>
      <c r="D27" s="115">
        <v>1007</v>
      </c>
      <c r="E27" s="109">
        <v>0.34</v>
      </c>
      <c r="F27" s="109" t="s">
        <v>11</v>
      </c>
      <c r="G27" s="115">
        <v>1560</v>
      </c>
      <c r="H27" s="109">
        <v>0.11</v>
      </c>
      <c r="I27" s="109">
        <v>0.22</v>
      </c>
      <c r="J27" s="109">
        <v>0.97</v>
      </c>
      <c r="K27" s="109" t="s">
        <v>11</v>
      </c>
      <c r="L27" s="115">
        <v>44</v>
      </c>
      <c r="M27" s="114">
        <v>0.97</v>
      </c>
      <c r="N27" s="114">
        <v>0.99</v>
      </c>
      <c r="O27" s="114">
        <v>0.98</v>
      </c>
      <c r="P27" s="109" t="s">
        <v>11</v>
      </c>
      <c r="Q27" s="200" t="str">
        <f>VLOOKUP(B27,A460AS_AMAO_SUMMARY!$B$451:$AI$516,5,FALSE)</f>
        <v>No</v>
      </c>
      <c r="R27" s="201" t="str">
        <f>VLOOKUP(B27,A460AS_AMAO_SUMMARY!$B$451:$AI$516,21,FALSE)</f>
        <v>No</v>
      </c>
      <c r="S27" s="201" t="str">
        <f>VLOOKUP(B27,A460AS_AMAO_SUMMARY!$B$451:$AI$516,34,FALSE)</f>
        <v>No</v>
      </c>
      <c r="T27" s="200" t="str">
        <f>VLOOKUP(B27,A460AS_AMAO_SUMMARY!$B$388:$AI$450,5,FALSE)</f>
        <v>No</v>
      </c>
      <c r="U27" s="201" t="str">
        <f>VLOOKUP(B27,A460AS_AMAO_SUMMARY!$B$388:$AI$450,21,FALSE)</f>
        <v>No</v>
      </c>
      <c r="V27" s="201" t="str">
        <f>VLOOKUP(B27,A460AS_AMAO_SUMMARY!$B$388:$AI$450,34,FALSE)</f>
        <v>No</v>
      </c>
      <c r="W27" s="200" t="str">
        <f>VLOOKUP(B27,A460AS_AMAO_SUMMARY!$B$330:$AI$387,5,FALSE)</f>
        <v>No</v>
      </c>
      <c r="X27" s="201" t="str">
        <f>VLOOKUP(B27,A460AS_AMAO_SUMMARY!$B$330:$AI$387,21,FALSE)</f>
        <v>No</v>
      </c>
      <c r="Y27" s="201" t="str">
        <f>VLOOKUP(B27,amaodata!$B$9:$F$66,4,FALSE)</f>
        <v>No</v>
      </c>
    </row>
    <row r="28" spans="1:25" hidden="1">
      <c r="A28" s="199">
        <v>26</v>
      </c>
      <c r="B28" s="162" t="s">
        <v>156</v>
      </c>
      <c r="C28" s="162" t="s">
        <v>157</v>
      </c>
      <c r="D28" s="115">
        <v>113</v>
      </c>
      <c r="E28" s="109">
        <v>0.72</v>
      </c>
      <c r="F28" s="109" t="s">
        <v>10</v>
      </c>
      <c r="G28" s="115">
        <v>160</v>
      </c>
      <c r="H28" s="109">
        <v>0.3</v>
      </c>
      <c r="I28" s="109">
        <v>0.17</v>
      </c>
      <c r="J28" s="109">
        <v>1</v>
      </c>
      <c r="K28" s="109" t="s">
        <v>10</v>
      </c>
      <c r="L28" s="115">
        <v>62</v>
      </c>
      <c r="M28" s="114">
        <v>1</v>
      </c>
      <c r="N28" s="114">
        <v>0.98</v>
      </c>
      <c r="O28" s="114">
        <v>0.98</v>
      </c>
      <c r="P28" s="109" t="s">
        <v>11</v>
      </c>
      <c r="Q28" s="200" t="str">
        <f>VLOOKUP(B28,A460AS_AMAO_SUMMARY!$B$451:$AI$516,5,FALSE)</f>
        <v>No</v>
      </c>
      <c r="R28" s="201" t="str">
        <f>VLOOKUP(B28,A460AS_AMAO_SUMMARY!$B$451:$AI$516,21,FALSE)</f>
        <v>Yes</v>
      </c>
      <c r="S28" s="201" t="str">
        <f>VLOOKUP(B28,A460AS_AMAO_SUMMARY!$B$451:$AI$516,34,FALSE)</f>
        <v>No</v>
      </c>
      <c r="T28" s="200" t="str">
        <f>VLOOKUP(B28,A460AS_AMAO_SUMMARY!$B$388:$AI$450,5,FALSE)</f>
        <v>Yes</v>
      </c>
      <c r="U28" s="201" t="str">
        <f>VLOOKUP(B28,A460AS_AMAO_SUMMARY!$B$388:$AI$450,21,FALSE)</f>
        <v>Yes</v>
      </c>
      <c r="V28" s="201" t="str">
        <f>VLOOKUP(B28,A460AS_AMAO_SUMMARY!$B$388:$AI$450,34,FALSE)</f>
        <v>Yes</v>
      </c>
      <c r="W28" s="200" t="str">
        <f>VLOOKUP(B28,A460AS_AMAO_SUMMARY!$B$330:$AI$387,5,FALSE)</f>
        <v>No</v>
      </c>
      <c r="X28" s="201" t="str">
        <f>VLOOKUP(B28,A460AS_AMAO_SUMMARY!$B$330:$AI$387,21,FALSE)</f>
        <v>Yes</v>
      </c>
      <c r="Y28" s="201" t="str">
        <f>VLOOKUP(B28,amaodata!$B$9:$F$66,4,FALSE)</f>
        <v>No</v>
      </c>
    </row>
    <row r="29" spans="1:25" hidden="1">
      <c r="A29" s="199">
        <v>27</v>
      </c>
      <c r="B29" s="162" t="s">
        <v>158</v>
      </c>
      <c r="C29" s="162" t="s">
        <v>159</v>
      </c>
      <c r="D29" s="115">
        <v>2519</v>
      </c>
      <c r="E29" s="109">
        <v>0.55000000000000004</v>
      </c>
      <c r="F29" s="109" t="s">
        <v>10</v>
      </c>
      <c r="G29" s="115">
        <v>3957</v>
      </c>
      <c r="H29" s="109">
        <v>0.1</v>
      </c>
      <c r="I29" s="109">
        <v>0.15</v>
      </c>
      <c r="J29" s="109">
        <v>0.98</v>
      </c>
      <c r="K29" s="109" t="s">
        <v>11</v>
      </c>
      <c r="L29" s="115">
        <v>55</v>
      </c>
      <c r="M29" s="114">
        <v>0.99</v>
      </c>
      <c r="N29" s="114">
        <v>0.99</v>
      </c>
      <c r="O29" s="114">
        <v>0.99</v>
      </c>
      <c r="P29" s="109" t="s">
        <v>11</v>
      </c>
      <c r="Q29" s="200" t="str">
        <f>VLOOKUP(B29,A460AS_AMAO_SUMMARY!$B$451:$AI$516,5,FALSE)</f>
        <v>Yes</v>
      </c>
      <c r="R29" s="201" t="str">
        <f>VLOOKUP(B29,A460AS_AMAO_SUMMARY!$B$451:$AI$516,21,FALSE)</f>
        <v>No</v>
      </c>
      <c r="S29" s="201" t="str">
        <f>VLOOKUP(B29,A460AS_AMAO_SUMMARY!$B$451:$AI$516,34,FALSE)</f>
        <v>No</v>
      </c>
      <c r="T29" s="200" t="str">
        <f>VLOOKUP(B29,A460AS_AMAO_SUMMARY!$B$388:$AI$450,5,FALSE)</f>
        <v>No</v>
      </c>
      <c r="U29" s="201" t="str">
        <f>VLOOKUP(B29,A460AS_AMAO_SUMMARY!$B$388:$AI$450,21,FALSE)</f>
        <v>No</v>
      </c>
      <c r="V29" s="201" t="str">
        <f>VLOOKUP(B29,A460AS_AMAO_SUMMARY!$B$388:$AI$450,34,FALSE)</f>
        <v>No</v>
      </c>
      <c r="W29" s="200" t="str">
        <f>VLOOKUP(B29,A460AS_AMAO_SUMMARY!$B$330:$AI$387,5,FALSE)</f>
        <v>No</v>
      </c>
      <c r="X29" s="201" t="str">
        <f>VLOOKUP(B29,A460AS_AMAO_SUMMARY!$B$330:$AI$387,21,FALSE)</f>
        <v>No</v>
      </c>
      <c r="Y29" s="201" t="str">
        <f>VLOOKUP(B29,amaodata!$B$9:$F$66,4,FALSE)</f>
        <v>No</v>
      </c>
    </row>
    <row r="30" spans="1:25" hidden="1">
      <c r="A30" s="199">
        <v>28</v>
      </c>
      <c r="B30" s="162" t="s">
        <v>160</v>
      </c>
      <c r="C30" s="162" t="s">
        <v>161</v>
      </c>
      <c r="D30" s="115">
        <v>251</v>
      </c>
      <c r="E30" s="109">
        <v>0.67</v>
      </c>
      <c r="F30" s="109" t="s">
        <v>10</v>
      </c>
      <c r="G30" s="115">
        <v>366</v>
      </c>
      <c r="H30" s="109">
        <v>0.28000000000000003</v>
      </c>
      <c r="I30" s="109">
        <v>0.17</v>
      </c>
      <c r="J30" s="109">
        <v>1</v>
      </c>
      <c r="K30" s="109" t="s">
        <v>10</v>
      </c>
      <c r="L30" s="115">
        <v>58</v>
      </c>
      <c r="M30" s="114">
        <v>0.99</v>
      </c>
      <c r="N30" s="114">
        <v>0.99</v>
      </c>
      <c r="O30" s="114">
        <v>0.99</v>
      </c>
      <c r="P30" s="109" t="s">
        <v>11</v>
      </c>
      <c r="Q30" s="200" t="str">
        <f>VLOOKUP(B30,A460AS_AMAO_SUMMARY!$B$451:$AI$516,5,FALSE)</f>
        <v>No</v>
      </c>
      <c r="R30" s="201" t="str">
        <f>VLOOKUP(B30,A460AS_AMAO_SUMMARY!$B$451:$AI$516,21,FALSE)</f>
        <v>Yes</v>
      </c>
      <c r="S30" s="201" t="str">
        <f>VLOOKUP(B30,A460AS_AMAO_SUMMARY!$B$451:$AI$516,34,FALSE)</f>
        <v>No</v>
      </c>
      <c r="T30" s="200" t="str">
        <f>VLOOKUP(B30,A460AS_AMAO_SUMMARY!$B$388:$AI$450,5,FALSE)</f>
        <v>Yes</v>
      </c>
      <c r="U30" s="201" t="str">
        <f>VLOOKUP(B30,A460AS_AMAO_SUMMARY!$B$388:$AI$450,21,FALSE)</f>
        <v>Yes</v>
      </c>
      <c r="V30" s="201" t="str">
        <f>VLOOKUP(B30,A460AS_AMAO_SUMMARY!$B$388:$AI$450,34,FALSE)</f>
        <v>No</v>
      </c>
      <c r="W30" s="200" t="str">
        <f>VLOOKUP(B30,A460AS_AMAO_SUMMARY!$B$330:$AI$387,5,FALSE)</f>
        <v>No</v>
      </c>
      <c r="X30" s="201" t="str">
        <f>VLOOKUP(B30,A460AS_AMAO_SUMMARY!$B$330:$AI$387,21,FALSE)</f>
        <v>No</v>
      </c>
      <c r="Y30" s="201" t="str">
        <f>VLOOKUP(B30,amaodata!$B$9:$F$66,4,FALSE)</f>
        <v>No</v>
      </c>
    </row>
    <row r="31" spans="1:25" hidden="1">
      <c r="A31" s="199">
        <v>29</v>
      </c>
      <c r="B31" s="162" t="s">
        <v>162</v>
      </c>
      <c r="C31" s="162" t="s">
        <v>163</v>
      </c>
      <c r="D31" s="115">
        <v>213</v>
      </c>
      <c r="E31" s="109">
        <v>0.84</v>
      </c>
      <c r="F31" s="109" t="s">
        <v>10</v>
      </c>
      <c r="G31" s="115">
        <v>391</v>
      </c>
      <c r="H31" s="109">
        <v>0.44</v>
      </c>
      <c r="I31" s="109">
        <v>0.12</v>
      </c>
      <c r="J31" s="109">
        <v>0.99</v>
      </c>
      <c r="K31" s="109" t="s">
        <v>10</v>
      </c>
      <c r="L31" s="115">
        <v>100</v>
      </c>
      <c r="M31" s="114">
        <v>0.99</v>
      </c>
      <c r="N31" s="114">
        <v>1</v>
      </c>
      <c r="O31" s="114">
        <v>1</v>
      </c>
      <c r="P31" s="109" t="s">
        <v>10</v>
      </c>
      <c r="Q31" s="200" t="str">
        <f>VLOOKUP(B31,A460AS_AMAO_SUMMARY!$B$451:$AI$516,5,FALSE)</f>
        <v>Yes</v>
      </c>
      <c r="R31" s="201" t="str">
        <f>VLOOKUP(B31,A460AS_AMAO_SUMMARY!$B$451:$AI$516,21,FALSE)</f>
        <v>Yes</v>
      </c>
      <c r="S31" s="201" t="str">
        <f>VLOOKUP(B31,A460AS_AMAO_SUMMARY!$B$451:$AI$516,34,FALSE)</f>
        <v>Yes</v>
      </c>
      <c r="T31" s="200" t="str">
        <f>VLOOKUP(B31,A460AS_AMAO_SUMMARY!$B$388:$AI$450,5,FALSE)</f>
        <v>Yes</v>
      </c>
      <c r="U31" s="201" t="str">
        <f>VLOOKUP(B31,A460AS_AMAO_SUMMARY!$B$388:$AI$450,21,FALSE)</f>
        <v>Yes</v>
      </c>
      <c r="V31" s="201" t="str">
        <f>VLOOKUP(B31,A460AS_AMAO_SUMMARY!$B$388:$AI$450,34,FALSE)</f>
        <v>Yes</v>
      </c>
      <c r="W31" s="200" t="str">
        <f>VLOOKUP(B31,A460AS_AMAO_SUMMARY!$B$330:$AI$387,5,FALSE)</f>
        <v>Yes</v>
      </c>
      <c r="X31" s="201" t="str">
        <f>VLOOKUP(B31,A460AS_AMAO_SUMMARY!$B$330:$AI$387,21,FALSE)</f>
        <v>Yes</v>
      </c>
      <c r="Y31" s="201" t="str">
        <f>VLOOKUP(B31,amaodata!$B$9:$F$66,4,FALSE)</f>
        <v>Yes</v>
      </c>
    </row>
    <row r="32" spans="1:25" hidden="1">
      <c r="A32" s="199">
        <v>30</v>
      </c>
      <c r="B32" s="162" t="s">
        <v>164</v>
      </c>
      <c r="C32" s="162" t="s">
        <v>165</v>
      </c>
      <c r="D32" s="115">
        <v>3278</v>
      </c>
      <c r="E32" s="109">
        <v>0.43</v>
      </c>
      <c r="F32" s="109" t="s">
        <v>11</v>
      </c>
      <c r="G32" s="115">
        <v>4139</v>
      </c>
      <c r="H32" s="109">
        <v>0.21</v>
      </c>
      <c r="I32" s="109">
        <v>0.22</v>
      </c>
      <c r="J32" s="109">
        <v>0.99</v>
      </c>
      <c r="K32" s="109" t="s">
        <v>11</v>
      </c>
      <c r="L32" s="115">
        <v>54</v>
      </c>
      <c r="M32" s="114">
        <v>0.99</v>
      </c>
      <c r="N32" s="114">
        <v>0.99</v>
      </c>
      <c r="O32" s="114">
        <v>0.99</v>
      </c>
      <c r="P32" s="109" t="s">
        <v>11</v>
      </c>
      <c r="Q32" s="200" t="str">
        <f>VLOOKUP(B32,A460AS_AMAO_SUMMARY!$B$451:$AI$516,5,FALSE)</f>
        <v>No</v>
      </c>
      <c r="R32" s="201" t="str">
        <f>VLOOKUP(B32,A460AS_AMAO_SUMMARY!$B$451:$AI$516,21,FALSE)</f>
        <v>No</v>
      </c>
      <c r="S32" s="201" t="str">
        <f>VLOOKUP(B32,A460AS_AMAO_SUMMARY!$B$451:$AI$516,34,FALSE)</f>
        <v>No</v>
      </c>
      <c r="T32" s="200" t="str">
        <f>VLOOKUP(B32,A460AS_AMAO_SUMMARY!$B$388:$AI$450,5,FALSE)</f>
        <v>No</v>
      </c>
      <c r="U32" s="201" t="str">
        <f>VLOOKUP(B32,A460AS_AMAO_SUMMARY!$B$388:$AI$450,21,FALSE)</f>
        <v>Yes</v>
      </c>
      <c r="V32" s="201" t="str">
        <f>VLOOKUP(B32,A460AS_AMAO_SUMMARY!$B$388:$AI$450,34,FALSE)</f>
        <v>No</v>
      </c>
      <c r="W32" s="200" t="str">
        <f>VLOOKUP(B32,A460AS_AMAO_SUMMARY!$B$330:$AI$387,5,FALSE)</f>
        <v>No</v>
      </c>
      <c r="X32" s="201" t="str">
        <f>VLOOKUP(B32,A460AS_AMAO_SUMMARY!$B$330:$AI$387,21,FALSE)</f>
        <v>Yes</v>
      </c>
      <c r="Y32" s="201" t="str">
        <f>VLOOKUP(B32,amaodata!$B$9:$F$66,4,FALSE)</f>
        <v>No</v>
      </c>
    </row>
    <row r="33" spans="1:25" hidden="1">
      <c r="A33" s="199">
        <v>31</v>
      </c>
      <c r="B33" s="162" t="s">
        <v>166</v>
      </c>
      <c r="C33" s="162" t="s">
        <v>167</v>
      </c>
      <c r="D33" s="115">
        <v>1799</v>
      </c>
      <c r="E33" s="109">
        <v>0.51</v>
      </c>
      <c r="F33" s="109" t="s">
        <v>10</v>
      </c>
      <c r="G33" s="115">
        <v>2680</v>
      </c>
      <c r="H33" s="109">
        <v>0.14000000000000001</v>
      </c>
      <c r="I33" s="109">
        <v>0.16</v>
      </c>
      <c r="J33" s="109">
        <v>0.99</v>
      </c>
      <c r="K33" s="109" t="s">
        <v>11</v>
      </c>
      <c r="L33" s="115">
        <v>44</v>
      </c>
      <c r="M33" s="114">
        <v>0.99</v>
      </c>
      <c r="N33" s="114">
        <v>1</v>
      </c>
      <c r="O33" s="114">
        <v>1</v>
      </c>
      <c r="P33" s="109" t="s">
        <v>11</v>
      </c>
      <c r="Q33" s="200" t="str">
        <f>VLOOKUP(B33,A460AS_AMAO_SUMMARY!$B$451:$AI$516,5,FALSE)</f>
        <v>No</v>
      </c>
      <c r="R33" s="201" t="str">
        <f>VLOOKUP(B33,A460AS_AMAO_SUMMARY!$B$451:$AI$516,21,FALSE)</f>
        <v>No</v>
      </c>
      <c r="S33" s="201" t="str">
        <f>VLOOKUP(B33,A460AS_AMAO_SUMMARY!$B$451:$AI$516,34,FALSE)</f>
        <v>No</v>
      </c>
      <c r="T33" s="200" t="str">
        <f>VLOOKUP(B33,A460AS_AMAO_SUMMARY!$B$388:$AI$450,5,FALSE)</f>
        <v>Yes</v>
      </c>
      <c r="U33" s="201" t="str">
        <f>VLOOKUP(B33,A460AS_AMAO_SUMMARY!$B$388:$AI$450,21,FALSE)</f>
        <v>No</v>
      </c>
      <c r="V33" s="201" t="str">
        <f>VLOOKUP(B33,A460AS_AMAO_SUMMARY!$B$388:$AI$450,34,FALSE)</f>
        <v>No</v>
      </c>
      <c r="W33" s="200" t="str">
        <f>VLOOKUP(B33,A460AS_AMAO_SUMMARY!$B$330:$AI$387,5,FALSE)</f>
        <v>No</v>
      </c>
      <c r="X33" s="201" t="str">
        <f>VLOOKUP(B33,A460AS_AMAO_SUMMARY!$B$330:$AI$387,21,FALSE)</f>
        <v>No</v>
      </c>
      <c r="Y33" s="201" t="str">
        <f>VLOOKUP(B33,amaodata!$B$9:$F$66,4,FALSE)</f>
        <v>No</v>
      </c>
    </row>
    <row r="34" spans="1:25" hidden="1">
      <c r="A34" s="199">
        <v>32</v>
      </c>
      <c r="B34" s="162" t="s">
        <v>168</v>
      </c>
      <c r="C34" s="162" t="s">
        <v>169</v>
      </c>
      <c r="D34" s="115">
        <v>896</v>
      </c>
      <c r="E34" s="109">
        <v>0.65</v>
      </c>
      <c r="F34" s="109" t="s">
        <v>10</v>
      </c>
      <c r="G34" s="115">
        <v>1259</v>
      </c>
      <c r="H34" s="109">
        <v>0.24</v>
      </c>
      <c r="I34" s="109">
        <v>0.17</v>
      </c>
      <c r="J34" s="109">
        <v>0.99</v>
      </c>
      <c r="K34" s="109" t="s">
        <v>10</v>
      </c>
      <c r="L34" s="115">
        <v>72</v>
      </c>
      <c r="M34" s="114">
        <v>0.98</v>
      </c>
      <c r="N34" s="114">
        <v>0.99</v>
      </c>
      <c r="O34" s="114">
        <v>1</v>
      </c>
      <c r="P34" s="109" t="s">
        <v>11</v>
      </c>
      <c r="Q34" s="200" t="str">
        <f>VLOOKUP(B34,A460AS_AMAO_SUMMARY!$B$451:$AI$516,5,FALSE)</f>
        <v>No</v>
      </c>
      <c r="R34" s="201" t="str">
        <f>VLOOKUP(B34,A460AS_AMAO_SUMMARY!$B$451:$AI$516,21,FALSE)</f>
        <v>Yes</v>
      </c>
      <c r="S34" s="201" t="str">
        <f>VLOOKUP(B34,A460AS_AMAO_SUMMARY!$B$451:$AI$516,34,FALSE)</f>
        <v>No</v>
      </c>
      <c r="T34" s="200" t="str">
        <f>VLOOKUP(B34,A460AS_AMAO_SUMMARY!$B$388:$AI$450,5,FALSE)</f>
        <v>Yes</v>
      </c>
      <c r="U34" s="201" t="str">
        <f>VLOOKUP(B34,A460AS_AMAO_SUMMARY!$B$388:$AI$450,21,FALSE)</f>
        <v>Yes</v>
      </c>
      <c r="V34" s="201" t="str">
        <f>VLOOKUP(B34,A460AS_AMAO_SUMMARY!$B$388:$AI$450,34,FALSE)</f>
        <v>No</v>
      </c>
      <c r="W34" s="200" t="str">
        <f>VLOOKUP(B34,A460AS_AMAO_SUMMARY!$B$330:$AI$387,5,FALSE)</f>
        <v>Yes</v>
      </c>
      <c r="X34" s="201" t="str">
        <f>VLOOKUP(B34,A460AS_AMAO_SUMMARY!$B$330:$AI$387,21,FALSE)</f>
        <v>Yes</v>
      </c>
      <c r="Y34" s="201" t="str">
        <f>VLOOKUP(B34,amaodata!$B$9:$F$66,4,FALSE)</f>
        <v>No</v>
      </c>
    </row>
    <row r="35" spans="1:25" hidden="1">
      <c r="A35" s="199">
        <v>33</v>
      </c>
      <c r="B35" s="162" t="s">
        <v>170</v>
      </c>
      <c r="C35" s="162" t="s">
        <v>171</v>
      </c>
      <c r="D35" s="115">
        <v>440</v>
      </c>
      <c r="E35" s="109">
        <v>0.69</v>
      </c>
      <c r="F35" s="109" t="s">
        <v>10</v>
      </c>
      <c r="G35" s="115">
        <v>674</v>
      </c>
      <c r="H35" s="109">
        <v>0.18</v>
      </c>
      <c r="I35" s="109">
        <v>0.15</v>
      </c>
      <c r="J35" s="109">
        <v>1</v>
      </c>
      <c r="K35" s="109" t="s">
        <v>10</v>
      </c>
      <c r="L35" s="115">
        <v>56</v>
      </c>
      <c r="M35" s="114">
        <v>0.99</v>
      </c>
      <c r="N35" s="114">
        <v>0.99</v>
      </c>
      <c r="O35" s="114">
        <v>0.98</v>
      </c>
      <c r="P35" s="109" t="s">
        <v>11</v>
      </c>
      <c r="Q35" s="200" t="str">
        <f>VLOOKUP(B35,A460AS_AMAO_SUMMARY!$B$451:$AI$516,5,FALSE)</f>
        <v>No</v>
      </c>
      <c r="R35" s="201" t="str">
        <f>VLOOKUP(B35,A460AS_AMAO_SUMMARY!$B$451:$AI$516,21,FALSE)</f>
        <v>No</v>
      </c>
      <c r="S35" s="201" t="str">
        <f>VLOOKUP(B35,A460AS_AMAO_SUMMARY!$B$451:$AI$516,34,FALSE)</f>
        <v>No</v>
      </c>
      <c r="T35" s="200" t="str">
        <f>VLOOKUP(B35,A460AS_AMAO_SUMMARY!$B$388:$AI$450,5,FALSE)</f>
        <v>Yes</v>
      </c>
      <c r="U35" s="201" t="str">
        <f>VLOOKUP(B35,A460AS_AMAO_SUMMARY!$B$388:$AI$450,21,FALSE)</f>
        <v>Yes</v>
      </c>
      <c r="V35" s="201" t="str">
        <f>VLOOKUP(B35,A460AS_AMAO_SUMMARY!$B$388:$AI$450,34,FALSE)</f>
        <v>No</v>
      </c>
      <c r="W35" s="200" t="str">
        <f>VLOOKUP(B35,A460AS_AMAO_SUMMARY!$B$330:$AI$387,5,FALSE)</f>
        <v>Yes</v>
      </c>
      <c r="X35" s="201" t="str">
        <f>VLOOKUP(B35,A460AS_AMAO_SUMMARY!$B$330:$AI$387,21,FALSE)</f>
        <v>Yes</v>
      </c>
      <c r="Y35" s="201" t="str">
        <f>VLOOKUP(B35,amaodata!$B$9:$F$66,4,FALSE)</f>
        <v>No</v>
      </c>
    </row>
    <row r="36" spans="1:25" hidden="1">
      <c r="A36" s="199">
        <v>34</v>
      </c>
      <c r="B36" s="162" t="s">
        <v>172</v>
      </c>
      <c r="C36" s="162" t="s">
        <v>173</v>
      </c>
      <c r="D36" s="115">
        <v>227</v>
      </c>
      <c r="E36" s="109">
        <v>0.56000000000000005</v>
      </c>
      <c r="F36" s="109" t="s">
        <v>10</v>
      </c>
      <c r="G36" s="115">
        <v>329</v>
      </c>
      <c r="H36" s="109">
        <v>0.15</v>
      </c>
      <c r="I36" s="109">
        <v>0.16</v>
      </c>
      <c r="J36" s="109">
        <v>0.99</v>
      </c>
      <c r="K36" s="109" t="s">
        <v>11</v>
      </c>
      <c r="L36" s="115">
        <v>59</v>
      </c>
      <c r="M36" s="114">
        <v>0.98</v>
      </c>
      <c r="N36" s="114">
        <v>0.99</v>
      </c>
      <c r="O36" s="114">
        <v>0.98</v>
      </c>
      <c r="P36" s="109" t="s">
        <v>11</v>
      </c>
      <c r="Q36" s="200" t="str">
        <f>VLOOKUP(B36,A460AS_AMAO_SUMMARY!$B$451:$AI$516,5,FALSE)</f>
        <v>Yes</v>
      </c>
      <c r="R36" s="201" t="str">
        <f>VLOOKUP(B36,A460AS_AMAO_SUMMARY!$B$451:$AI$516,21,FALSE)</f>
        <v>Yes</v>
      </c>
      <c r="S36" s="201" t="str">
        <f>VLOOKUP(B36,A460AS_AMAO_SUMMARY!$B$451:$AI$516,34,FALSE)</f>
        <v>No</v>
      </c>
      <c r="T36" s="200" t="str">
        <f>VLOOKUP(B36,A460AS_AMAO_SUMMARY!$B$388:$AI$450,5,FALSE)</f>
        <v>Yes</v>
      </c>
      <c r="U36" s="201" t="str">
        <f>VLOOKUP(B36,A460AS_AMAO_SUMMARY!$B$388:$AI$450,21,FALSE)</f>
        <v>Yes</v>
      </c>
      <c r="V36" s="201" t="str">
        <f>VLOOKUP(B36,A460AS_AMAO_SUMMARY!$B$388:$AI$450,34,FALSE)</f>
        <v>Yes</v>
      </c>
      <c r="W36" s="200" t="str">
        <f>VLOOKUP(B36,A460AS_AMAO_SUMMARY!$B$330:$AI$387,5,FALSE)</f>
        <v>Yes</v>
      </c>
      <c r="X36" s="201" t="str">
        <f>VLOOKUP(B36,A460AS_AMAO_SUMMARY!$B$330:$AI$387,21,FALSE)</f>
        <v>Yes</v>
      </c>
      <c r="Y36" s="201" t="str">
        <f>VLOOKUP(B36,amaodata!$B$9:$F$66,4,FALSE)</f>
        <v>No</v>
      </c>
    </row>
    <row r="37" spans="1:25" hidden="1">
      <c r="A37" s="199">
        <v>35</v>
      </c>
      <c r="B37" s="162" t="s">
        <v>174</v>
      </c>
      <c r="C37" s="162" t="s">
        <v>175</v>
      </c>
      <c r="D37" s="115">
        <v>315</v>
      </c>
      <c r="E37" s="109">
        <v>0.68</v>
      </c>
      <c r="F37" s="109" t="s">
        <v>10</v>
      </c>
      <c r="G37" s="115">
        <v>490</v>
      </c>
      <c r="H37" s="109">
        <v>0.18</v>
      </c>
      <c r="I37" s="109">
        <v>0.16</v>
      </c>
      <c r="J37" s="109">
        <v>0.99</v>
      </c>
      <c r="K37" s="109" t="s">
        <v>10</v>
      </c>
      <c r="L37" s="115">
        <v>50</v>
      </c>
      <c r="M37" s="114">
        <v>1</v>
      </c>
      <c r="N37" s="114">
        <v>1</v>
      </c>
      <c r="O37" s="114">
        <v>0.99</v>
      </c>
      <c r="P37" s="109" t="s">
        <v>11</v>
      </c>
      <c r="Q37" s="200" t="str">
        <f>VLOOKUP(B37,A460AS_AMAO_SUMMARY!$B$451:$AI$516,5,FALSE)</f>
        <v>No</v>
      </c>
      <c r="R37" s="201" t="str">
        <f>VLOOKUP(B37,A460AS_AMAO_SUMMARY!$B$451:$AI$516,21,FALSE)</f>
        <v>No</v>
      </c>
      <c r="S37" s="201" t="str">
        <f>VLOOKUP(B37,A460AS_AMAO_SUMMARY!$B$451:$AI$516,34,FALSE)</f>
        <v>No</v>
      </c>
      <c r="T37" s="200" t="str">
        <f>VLOOKUP(B37,A460AS_AMAO_SUMMARY!$B$388:$AI$450,5,FALSE)</f>
        <v>Yes</v>
      </c>
      <c r="U37" s="201" t="str">
        <f>VLOOKUP(B37,A460AS_AMAO_SUMMARY!$B$388:$AI$450,21,FALSE)</f>
        <v>No</v>
      </c>
      <c r="V37" s="201" t="str">
        <f>VLOOKUP(B37,A460AS_AMAO_SUMMARY!$B$388:$AI$450,34,FALSE)</f>
        <v>No</v>
      </c>
      <c r="W37" s="200" t="str">
        <f>VLOOKUP(B37,A460AS_AMAO_SUMMARY!$B$330:$AI$387,5,FALSE)</f>
        <v>Yes</v>
      </c>
      <c r="X37" s="201" t="str">
        <f>VLOOKUP(B37,A460AS_AMAO_SUMMARY!$B$330:$AI$387,21,FALSE)</f>
        <v>No</v>
      </c>
      <c r="Y37" s="201" t="str">
        <f>VLOOKUP(B37,amaodata!$B$9:$F$66,4,FALSE)</f>
        <v>No</v>
      </c>
    </row>
    <row r="38" spans="1:25" hidden="1">
      <c r="A38" s="199">
        <v>36</v>
      </c>
      <c r="B38" s="162" t="s">
        <v>176</v>
      </c>
      <c r="C38" s="162" t="s">
        <v>177</v>
      </c>
      <c r="D38" s="115">
        <v>252</v>
      </c>
      <c r="E38" s="109">
        <v>0.62</v>
      </c>
      <c r="F38" s="109" t="s">
        <v>10</v>
      </c>
      <c r="G38" s="115">
        <v>374</v>
      </c>
      <c r="H38" s="109">
        <v>0.21</v>
      </c>
      <c r="I38" s="109">
        <v>0.15</v>
      </c>
      <c r="J38" s="109">
        <v>1</v>
      </c>
      <c r="K38" s="109" t="s">
        <v>10</v>
      </c>
      <c r="L38" s="115">
        <v>65</v>
      </c>
      <c r="M38" s="114">
        <v>1</v>
      </c>
      <c r="N38" s="114">
        <v>1</v>
      </c>
      <c r="O38" s="114">
        <v>0.96</v>
      </c>
      <c r="P38" s="109" t="s">
        <v>11</v>
      </c>
      <c r="Q38" s="200" t="str">
        <f>VLOOKUP(B38,A460AS_AMAO_SUMMARY!$B$451:$AI$516,5,FALSE)</f>
        <v>Yes</v>
      </c>
      <c r="R38" s="201" t="str">
        <f>VLOOKUP(B38,A460AS_AMAO_SUMMARY!$B$451:$AI$516,21,FALSE)</f>
        <v>Yes</v>
      </c>
      <c r="S38" s="201" t="str">
        <f>VLOOKUP(B38,A460AS_AMAO_SUMMARY!$B$451:$AI$516,34,FALSE)</f>
        <v>Yes</v>
      </c>
      <c r="T38" s="200" t="str">
        <f>VLOOKUP(B38,A460AS_AMAO_SUMMARY!$B$388:$AI$450,5,FALSE)</f>
        <v>Yes</v>
      </c>
      <c r="U38" s="201" t="str">
        <f>VLOOKUP(B38,A460AS_AMAO_SUMMARY!$B$388:$AI$450,21,FALSE)</f>
        <v>Yes</v>
      </c>
      <c r="V38" s="201" t="str">
        <f>VLOOKUP(B38,A460AS_AMAO_SUMMARY!$B$388:$AI$450,34,FALSE)</f>
        <v>No</v>
      </c>
      <c r="W38" s="200" t="str">
        <f>VLOOKUP(B38,A460AS_AMAO_SUMMARY!$B$330:$AI$387,5,FALSE)</f>
        <v>Yes</v>
      </c>
      <c r="X38" s="201" t="str">
        <f>VLOOKUP(B38,A460AS_AMAO_SUMMARY!$B$330:$AI$387,21,FALSE)</f>
        <v>Yes</v>
      </c>
      <c r="Y38" s="201" t="str">
        <f>VLOOKUP(B38,amaodata!$B$9:$F$66,4,FALSE)</f>
        <v>No</v>
      </c>
    </row>
    <row r="39" spans="1:25" hidden="1">
      <c r="A39" s="199">
        <v>37</v>
      </c>
      <c r="B39" s="162" t="s">
        <v>178</v>
      </c>
      <c r="C39" s="162" t="s">
        <v>179</v>
      </c>
      <c r="D39" s="115">
        <v>108</v>
      </c>
      <c r="E39" s="109">
        <v>0.7</v>
      </c>
      <c r="F39" s="109" t="s">
        <v>10</v>
      </c>
      <c r="G39" s="115">
        <v>176</v>
      </c>
      <c r="H39" s="109">
        <v>0.03</v>
      </c>
      <c r="I39" s="109">
        <v>0.12</v>
      </c>
      <c r="J39" s="109">
        <v>0.97</v>
      </c>
      <c r="K39" s="109" t="s">
        <v>11</v>
      </c>
      <c r="L39" s="115">
        <v>42</v>
      </c>
      <c r="M39" s="114">
        <v>0.96</v>
      </c>
      <c r="N39" s="114">
        <v>0.99</v>
      </c>
      <c r="O39" s="114">
        <v>0.85</v>
      </c>
      <c r="P39" s="109" t="s">
        <v>11</v>
      </c>
      <c r="Q39" s="200" t="s">
        <v>30</v>
      </c>
      <c r="R39" s="201" t="s">
        <v>30</v>
      </c>
      <c r="S39" s="201" t="s">
        <v>30</v>
      </c>
      <c r="T39" s="200" t="s">
        <v>30</v>
      </c>
      <c r="U39" s="201" t="s">
        <v>30</v>
      </c>
      <c r="V39" s="201" t="s">
        <v>30</v>
      </c>
      <c r="W39" s="200" t="s">
        <v>30</v>
      </c>
      <c r="X39" s="201" t="s">
        <v>30</v>
      </c>
      <c r="Y39" s="201" t="s">
        <v>30</v>
      </c>
    </row>
    <row r="40" spans="1:25" hidden="1">
      <c r="A40" s="199">
        <v>38</v>
      </c>
      <c r="B40" s="162" t="s">
        <v>180</v>
      </c>
      <c r="C40" s="162" t="s">
        <v>181</v>
      </c>
      <c r="D40" s="115">
        <v>362</v>
      </c>
      <c r="E40" s="109">
        <v>0.43</v>
      </c>
      <c r="F40" s="109" t="s">
        <v>11</v>
      </c>
      <c r="G40" s="115">
        <v>763</v>
      </c>
      <c r="H40" s="109">
        <v>0.03</v>
      </c>
      <c r="I40" s="109">
        <v>0.11</v>
      </c>
      <c r="J40" s="109">
        <v>0.97</v>
      </c>
      <c r="K40" s="109" t="s">
        <v>11</v>
      </c>
      <c r="L40" s="115">
        <v>42</v>
      </c>
      <c r="M40" s="114">
        <v>0.96</v>
      </c>
      <c r="N40" s="114">
        <v>0.99</v>
      </c>
      <c r="O40" s="114">
        <v>0.98</v>
      </c>
      <c r="P40" s="109" t="s">
        <v>11</v>
      </c>
      <c r="Q40" s="200" t="str">
        <f>VLOOKUP(B40,A460AS_AMAO_SUMMARY!$B$451:$AI$516,5,FALSE)</f>
        <v>Yes</v>
      </c>
      <c r="R40" s="201" t="str">
        <f>VLOOKUP(B40,A460AS_AMAO_SUMMARY!$B$451:$AI$516,21,FALSE)</f>
        <v>No</v>
      </c>
      <c r="S40" s="201" t="str">
        <f>VLOOKUP(B40,A460AS_AMAO_SUMMARY!$B$451:$AI$516,34,FALSE)</f>
        <v>No</v>
      </c>
      <c r="T40" s="200" t="str">
        <f>VLOOKUP(B40,A460AS_AMAO_SUMMARY!$B$388:$AI$450,5,FALSE)</f>
        <v>No</v>
      </c>
      <c r="U40" s="201" t="str">
        <f>VLOOKUP(B40,A460AS_AMAO_SUMMARY!$B$388:$AI$450,21,FALSE)</f>
        <v>No</v>
      </c>
      <c r="V40" s="201" t="str">
        <f>VLOOKUP(B40,A460AS_AMAO_SUMMARY!$B$388:$AI$450,34,FALSE)</f>
        <v>No</v>
      </c>
      <c r="W40" s="200" t="str">
        <f>VLOOKUP(B40,A460AS_AMAO_SUMMARY!$B$330:$AI$387,5,FALSE)</f>
        <v>No</v>
      </c>
      <c r="X40" s="201" t="str">
        <f>VLOOKUP(B40,A460AS_AMAO_SUMMARY!$B$330:$AI$387,21,FALSE)</f>
        <v>No</v>
      </c>
      <c r="Y40" s="201" t="str">
        <f>VLOOKUP(B40,amaodata!$B$9:$F$66,4,FALSE)</f>
        <v>No</v>
      </c>
    </row>
    <row r="41" spans="1:25" hidden="1">
      <c r="A41" s="199">
        <v>39</v>
      </c>
      <c r="B41" s="162" t="s">
        <v>182</v>
      </c>
      <c r="C41" s="162" t="s">
        <v>183</v>
      </c>
      <c r="D41" s="115">
        <v>532</v>
      </c>
      <c r="E41" s="109">
        <v>0.77</v>
      </c>
      <c r="F41" s="109" t="s">
        <v>10</v>
      </c>
      <c r="G41" s="115">
        <v>877</v>
      </c>
      <c r="H41" s="109">
        <v>0.38</v>
      </c>
      <c r="I41" s="109">
        <v>0.14000000000000001</v>
      </c>
      <c r="J41" s="109">
        <v>0.99</v>
      </c>
      <c r="K41" s="109" t="s">
        <v>10</v>
      </c>
      <c r="L41" s="115">
        <v>92</v>
      </c>
      <c r="M41" s="114">
        <v>0.98</v>
      </c>
      <c r="N41" s="114">
        <v>1</v>
      </c>
      <c r="O41" s="114">
        <v>0.99</v>
      </c>
      <c r="P41" s="109" t="s">
        <v>10</v>
      </c>
      <c r="Q41" s="200" t="str">
        <f>VLOOKUP(B41,A460AS_AMAO_SUMMARY!$B$451:$AI$516,5,FALSE)</f>
        <v>Yes</v>
      </c>
      <c r="R41" s="201" t="str">
        <f>VLOOKUP(B41,A460AS_AMAO_SUMMARY!$B$451:$AI$516,21,FALSE)</f>
        <v>Yes</v>
      </c>
      <c r="S41" s="201" t="str">
        <f>VLOOKUP(B41,A460AS_AMAO_SUMMARY!$B$451:$AI$516,34,FALSE)</f>
        <v>Yes</v>
      </c>
      <c r="T41" s="200" t="str">
        <f>VLOOKUP(B41,A460AS_AMAO_SUMMARY!$B$388:$AI$450,5,FALSE)</f>
        <v>Yes</v>
      </c>
      <c r="U41" s="201" t="str">
        <f>VLOOKUP(B41,A460AS_AMAO_SUMMARY!$B$388:$AI$450,21,FALSE)</f>
        <v>Yes</v>
      </c>
      <c r="V41" s="201" t="str">
        <f>VLOOKUP(B41,A460AS_AMAO_SUMMARY!$B$388:$AI$450,34,FALSE)</f>
        <v>Yes</v>
      </c>
      <c r="W41" s="200" t="str">
        <f>VLOOKUP(B41,A460AS_AMAO_SUMMARY!$B$330:$AI$387,5,FALSE)</f>
        <v>Yes</v>
      </c>
      <c r="X41" s="201" t="str">
        <f>VLOOKUP(B41,A460AS_AMAO_SUMMARY!$B$330:$AI$387,21,FALSE)</f>
        <v>Yes</v>
      </c>
      <c r="Y41" s="201" t="str">
        <f>VLOOKUP(B41,amaodata!$B$9:$F$66,4,FALSE)</f>
        <v>No</v>
      </c>
    </row>
    <row r="42" spans="1:25" hidden="1">
      <c r="A42" s="199">
        <v>40</v>
      </c>
      <c r="B42" s="162" t="s">
        <v>184</v>
      </c>
      <c r="C42" s="162" t="s">
        <v>185</v>
      </c>
      <c r="D42" s="115">
        <v>144</v>
      </c>
      <c r="E42" s="109">
        <v>0.7</v>
      </c>
      <c r="F42" s="109" t="s">
        <v>10</v>
      </c>
      <c r="G42" s="115">
        <v>245</v>
      </c>
      <c r="H42" s="109">
        <v>0.27</v>
      </c>
      <c r="I42" s="109">
        <v>0.13</v>
      </c>
      <c r="J42" s="109">
        <v>0.99</v>
      </c>
      <c r="K42" s="109" t="s">
        <v>10</v>
      </c>
      <c r="L42" s="115">
        <v>87</v>
      </c>
      <c r="M42" s="114">
        <v>0.97</v>
      </c>
      <c r="N42" s="114">
        <v>0.99</v>
      </c>
      <c r="O42" s="114">
        <v>1</v>
      </c>
      <c r="P42" s="109" t="s">
        <v>10</v>
      </c>
      <c r="Q42" s="200" t="str">
        <f>VLOOKUP(B42,A460AS_AMAO_SUMMARY!$B$451:$AI$516,5,FALSE)</f>
        <v>Yes</v>
      </c>
      <c r="R42" s="201" t="str">
        <f>VLOOKUP(B42,A460AS_AMAO_SUMMARY!$B$451:$AI$516,21,FALSE)</f>
        <v>Yes</v>
      </c>
      <c r="S42" s="201" t="str">
        <f>VLOOKUP(B42,A460AS_AMAO_SUMMARY!$B$451:$AI$516,34,FALSE)</f>
        <v>No</v>
      </c>
      <c r="T42" s="200" t="str">
        <f>VLOOKUP(B42,A460AS_AMAO_SUMMARY!$B$388:$AI$450,5,FALSE)</f>
        <v>Yes</v>
      </c>
      <c r="U42" s="201" t="str">
        <f>VLOOKUP(B42,A460AS_AMAO_SUMMARY!$B$388:$AI$450,21,FALSE)</f>
        <v>Yes</v>
      </c>
      <c r="V42" s="201" t="str">
        <f>VLOOKUP(B42,A460AS_AMAO_SUMMARY!$B$388:$AI$450,34,FALSE)</f>
        <v>Yes</v>
      </c>
      <c r="W42" s="200" t="str">
        <f>VLOOKUP(B42,A460AS_AMAO_SUMMARY!$B$330:$AI$387,5,FALSE)</f>
        <v>Yes</v>
      </c>
      <c r="X42" s="201" t="str">
        <f>VLOOKUP(B42,A460AS_AMAO_SUMMARY!$B$330:$AI$387,21,FALSE)</f>
        <v>Yes</v>
      </c>
      <c r="Y42" s="201" t="str">
        <f>VLOOKUP(B42,amaodata!$B$9:$F$66,4,FALSE)</f>
        <v>No</v>
      </c>
    </row>
    <row r="43" spans="1:25" hidden="1">
      <c r="A43" s="199">
        <v>41</v>
      </c>
      <c r="B43" s="162" t="s">
        <v>186</v>
      </c>
      <c r="C43" s="162" t="s">
        <v>187</v>
      </c>
      <c r="D43" s="115">
        <v>250</v>
      </c>
      <c r="E43" s="109">
        <v>0.57999999999999996</v>
      </c>
      <c r="F43" s="109" t="s">
        <v>10</v>
      </c>
      <c r="G43" s="115">
        <v>376</v>
      </c>
      <c r="H43" s="109">
        <v>0.21</v>
      </c>
      <c r="I43" s="109">
        <v>0.19</v>
      </c>
      <c r="J43" s="109">
        <v>0.98</v>
      </c>
      <c r="K43" s="109" t="s">
        <v>10</v>
      </c>
      <c r="L43" s="115">
        <v>57</v>
      </c>
      <c r="M43" s="114">
        <v>0.98</v>
      </c>
      <c r="N43" s="114">
        <v>1</v>
      </c>
      <c r="O43" s="114">
        <v>1</v>
      </c>
      <c r="P43" s="109" t="s">
        <v>11</v>
      </c>
      <c r="Q43" s="200" t="str">
        <f>VLOOKUP(B43,A460AS_AMAO_SUMMARY!$B$451:$AI$516,5,FALSE)</f>
        <v>No</v>
      </c>
      <c r="R43" s="201" t="str">
        <f>VLOOKUP(B43,A460AS_AMAO_SUMMARY!$B$451:$AI$516,21,FALSE)</f>
        <v>Yes</v>
      </c>
      <c r="S43" s="201" t="str">
        <f>VLOOKUP(B43,A460AS_AMAO_SUMMARY!$B$451:$AI$516,34,FALSE)</f>
        <v>No</v>
      </c>
      <c r="T43" s="200" t="str">
        <f>VLOOKUP(B43,A460AS_AMAO_SUMMARY!$B$388:$AI$450,5,FALSE)</f>
        <v>Yes</v>
      </c>
      <c r="U43" s="201" t="str">
        <f>VLOOKUP(B43,A460AS_AMAO_SUMMARY!$B$388:$AI$450,21,FALSE)</f>
        <v>Yes</v>
      </c>
      <c r="V43" s="201" t="str">
        <f>VLOOKUP(B43,A460AS_AMAO_SUMMARY!$B$388:$AI$450,34,FALSE)</f>
        <v>No</v>
      </c>
      <c r="W43" s="200" t="str">
        <f>VLOOKUP(B43,A460AS_AMAO_SUMMARY!$B$330:$AI$387,5,FALSE)</f>
        <v>Yes</v>
      </c>
      <c r="X43" s="201" t="str">
        <f>VLOOKUP(B43,A460AS_AMAO_SUMMARY!$B$330:$AI$387,21,FALSE)</f>
        <v>Yes</v>
      </c>
      <c r="Y43" s="201" t="str">
        <f>VLOOKUP(B43,amaodata!$B$9:$F$66,4,FALSE)</f>
        <v>No</v>
      </c>
    </row>
    <row r="44" spans="1:25" hidden="1">
      <c r="A44" s="199">
        <v>42</v>
      </c>
      <c r="B44" s="162" t="s">
        <v>188</v>
      </c>
      <c r="C44" s="162" t="s">
        <v>189</v>
      </c>
      <c r="D44" s="115">
        <v>147</v>
      </c>
      <c r="E44" s="109">
        <v>0.42</v>
      </c>
      <c r="F44" s="109" t="s">
        <v>11</v>
      </c>
      <c r="G44" s="115">
        <v>218</v>
      </c>
      <c r="H44" s="109">
        <v>0.17</v>
      </c>
      <c r="I44" s="109">
        <v>0.18</v>
      </c>
      <c r="J44" s="109">
        <v>0.98</v>
      </c>
      <c r="K44" s="109" t="s">
        <v>11</v>
      </c>
      <c r="L44" s="115">
        <v>53</v>
      </c>
      <c r="M44" s="114">
        <v>1</v>
      </c>
      <c r="N44" s="114">
        <v>1</v>
      </c>
      <c r="O44" s="114">
        <v>1</v>
      </c>
      <c r="P44" s="109" t="s">
        <v>11</v>
      </c>
      <c r="Q44" s="200" t="str">
        <f>VLOOKUP(B44,A460AS_AMAO_SUMMARY!$B$451:$AI$516,5,FALSE)</f>
        <v>Yes</v>
      </c>
      <c r="R44" s="201" t="str">
        <f>VLOOKUP(B44,A460AS_AMAO_SUMMARY!$B$451:$AI$516,21,FALSE)</f>
        <v>Yes</v>
      </c>
      <c r="S44" s="201" t="str">
        <f>VLOOKUP(B44,A460AS_AMAO_SUMMARY!$B$451:$AI$516,34,FALSE)</f>
        <v>No</v>
      </c>
      <c r="T44" s="200" t="str">
        <f>VLOOKUP(B44,A460AS_AMAO_SUMMARY!$B$388:$AI$450,5,FALSE)</f>
        <v>No</v>
      </c>
      <c r="U44" s="201" t="str">
        <f>VLOOKUP(B44,A460AS_AMAO_SUMMARY!$B$388:$AI$450,21,FALSE)</f>
        <v>Yes</v>
      </c>
      <c r="V44" s="201" t="str">
        <f>VLOOKUP(B44,A460AS_AMAO_SUMMARY!$B$388:$AI$450,34,FALSE)</f>
        <v>No</v>
      </c>
      <c r="W44" s="200" t="str">
        <f>VLOOKUP(B44,A460AS_AMAO_SUMMARY!$B$330:$AI$387,5,FALSE)</f>
        <v>No</v>
      </c>
      <c r="X44" s="201" t="str">
        <f>VLOOKUP(B44,A460AS_AMAO_SUMMARY!$B$330:$AI$387,21,FALSE)</f>
        <v>Yes</v>
      </c>
      <c r="Y44" s="201" t="str">
        <f>VLOOKUP(B44,amaodata!$B$9:$F$66,4,FALSE)</f>
        <v>-</v>
      </c>
    </row>
    <row r="45" spans="1:25" hidden="1">
      <c r="A45" s="199">
        <v>43</v>
      </c>
      <c r="B45" s="162" t="s">
        <v>190</v>
      </c>
      <c r="C45" s="162" t="s">
        <v>191</v>
      </c>
      <c r="D45" s="115">
        <v>869</v>
      </c>
      <c r="E45" s="109">
        <v>0.75</v>
      </c>
      <c r="F45" s="109" t="s">
        <v>10</v>
      </c>
      <c r="G45" s="115">
        <v>1380</v>
      </c>
      <c r="H45" s="109">
        <v>0.25</v>
      </c>
      <c r="I45" s="109">
        <v>0.14000000000000001</v>
      </c>
      <c r="J45" s="109">
        <v>0.99</v>
      </c>
      <c r="K45" s="109" t="s">
        <v>10</v>
      </c>
      <c r="L45" s="115">
        <v>73</v>
      </c>
      <c r="M45" s="114">
        <v>0.98</v>
      </c>
      <c r="N45" s="114">
        <v>1</v>
      </c>
      <c r="O45" s="114">
        <v>1</v>
      </c>
      <c r="P45" s="109" t="s">
        <v>11</v>
      </c>
      <c r="Q45" s="200" t="str">
        <f>VLOOKUP(B45,A460AS_AMAO_SUMMARY!$B$451:$AI$516,5,FALSE)</f>
        <v>Yes</v>
      </c>
      <c r="R45" s="201" t="str">
        <f>VLOOKUP(B45,A460AS_AMAO_SUMMARY!$B$451:$AI$516,21,FALSE)</f>
        <v>Yes</v>
      </c>
      <c r="S45" s="201" t="str">
        <f>VLOOKUP(B45,A460AS_AMAO_SUMMARY!$B$451:$AI$516,34,FALSE)</f>
        <v>No</v>
      </c>
      <c r="T45" s="200" t="str">
        <f>VLOOKUP(B45,A460AS_AMAO_SUMMARY!$B$388:$AI$450,5,FALSE)</f>
        <v>Yes</v>
      </c>
      <c r="U45" s="201" t="str">
        <f>VLOOKUP(B45,A460AS_AMAO_SUMMARY!$B$388:$AI$450,21,FALSE)</f>
        <v>Yes</v>
      </c>
      <c r="V45" s="201" t="str">
        <f>VLOOKUP(B45,A460AS_AMAO_SUMMARY!$B$388:$AI$450,34,FALSE)</f>
        <v>No</v>
      </c>
      <c r="W45" s="200" t="str">
        <f>VLOOKUP(B45,A460AS_AMAO_SUMMARY!$B$330:$AI$387,5,FALSE)</f>
        <v>Yes</v>
      </c>
      <c r="X45" s="201" t="str">
        <f>VLOOKUP(B45,A460AS_AMAO_SUMMARY!$B$330:$AI$387,21,FALSE)</f>
        <v>Yes</v>
      </c>
      <c r="Y45" s="201" t="str">
        <f>VLOOKUP(B45,amaodata!$B$9:$F$66,4,FALSE)</f>
        <v>No</v>
      </c>
    </row>
    <row r="46" spans="1:25" hidden="1">
      <c r="A46" s="199">
        <v>44</v>
      </c>
      <c r="B46" s="162" t="s">
        <v>192</v>
      </c>
      <c r="C46" s="162" t="s">
        <v>193</v>
      </c>
      <c r="D46" s="115">
        <v>248</v>
      </c>
      <c r="E46" s="109">
        <v>0.65</v>
      </c>
      <c r="F46" s="109" t="s">
        <v>10</v>
      </c>
      <c r="G46" s="115">
        <v>376</v>
      </c>
      <c r="H46" s="109">
        <v>0.22</v>
      </c>
      <c r="I46" s="109">
        <v>0.16</v>
      </c>
      <c r="J46" s="109">
        <v>0.98</v>
      </c>
      <c r="K46" s="109" t="s">
        <v>10</v>
      </c>
      <c r="L46" s="115">
        <v>67</v>
      </c>
      <c r="M46" s="114">
        <v>0.97</v>
      </c>
      <c r="N46" s="114">
        <v>1</v>
      </c>
      <c r="O46" s="114">
        <v>0.92</v>
      </c>
      <c r="P46" s="109" t="s">
        <v>11</v>
      </c>
      <c r="Q46" s="200" t="str">
        <f>VLOOKUP(B46,A460AS_AMAO_SUMMARY!$B$451:$AI$516,5,FALSE)</f>
        <v>Yes</v>
      </c>
      <c r="R46" s="201" t="str">
        <f>VLOOKUP(B46,A460AS_AMAO_SUMMARY!$B$451:$AI$516,21,FALSE)</f>
        <v>Yes</v>
      </c>
      <c r="S46" s="201" t="str">
        <f>VLOOKUP(B46,A460AS_AMAO_SUMMARY!$B$451:$AI$516,34,FALSE)</f>
        <v>No</v>
      </c>
      <c r="T46" s="200" t="str">
        <f>VLOOKUP(B46,A460AS_AMAO_SUMMARY!$B$388:$AI$450,5,FALSE)</f>
        <v>Yes</v>
      </c>
      <c r="U46" s="201" t="str">
        <f>VLOOKUP(B46,A460AS_AMAO_SUMMARY!$B$388:$AI$450,21,FALSE)</f>
        <v>Yes</v>
      </c>
      <c r="V46" s="201" t="str">
        <f>VLOOKUP(B46,A460AS_AMAO_SUMMARY!$B$388:$AI$450,34,FALSE)</f>
        <v>No</v>
      </c>
      <c r="W46" s="200" t="str">
        <f>VLOOKUP(B46,A460AS_AMAO_SUMMARY!$B$330:$AI$387,5,FALSE)</f>
        <v>Yes</v>
      </c>
      <c r="X46" s="201" t="str">
        <f>VLOOKUP(B46,A460AS_AMAO_SUMMARY!$B$330:$AI$387,21,FALSE)</f>
        <v>Yes</v>
      </c>
      <c r="Y46" s="201" t="str">
        <f>VLOOKUP(B46,amaodata!$B$9:$F$66,4,FALSE)</f>
        <v>No</v>
      </c>
    </row>
    <row r="47" spans="1:25" hidden="1">
      <c r="A47" s="199">
        <v>45</v>
      </c>
      <c r="B47" s="162" t="s">
        <v>194</v>
      </c>
      <c r="C47" s="162" t="s">
        <v>195</v>
      </c>
      <c r="D47" s="115">
        <v>627</v>
      </c>
      <c r="E47" s="109">
        <v>0.64</v>
      </c>
      <c r="F47" s="109" t="s">
        <v>10</v>
      </c>
      <c r="G47" s="115">
        <v>987</v>
      </c>
      <c r="H47" s="109">
        <v>0.18</v>
      </c>
      <c r="I47" s="109">
        <v>0.13</v>
      </c>
      <c r="J47" s="109">
        <v>1</v>
      </c>
      <c r="K47" s="109" t="s">
        <v>10</v>
      </c>
      <c r="L47" s="115">
        <v>54</v>
      </c>
      <c r="M47" s="114">
        <v>1</v>
      </c>
      <c r="N47" s="114">
        <v>0.99</v>
      </c>
      <c r="O47" s="114">
        <v>0.99</v>
      </c>
      <c r="P47" s="109" t="s">
        <v>11</v>
      </c>
      <c r="Q47" s="200" t="str">
        <f>VLOOKUP(B47,A460AS_AMAO_SUMMARY!$B$451:$AI$516,5,FALSE)</f>
        <v>Yes</v>
      </c>
      <c r="R47" s="201" t="str">
        <f>VLOOKUP(B47,A460AS_AMAO_SUMMARY!$B$451:$AI$516,21,FALSE)</f>
        <v>No</v>
      </c>
      <c r="S47" s="201" t="str">
        <f>VLOOKUP(B47,A460AS_AMAO_SUMMARY!$B$451:$AI$516,34,FALSE)</f>
        <v>No</v>
      </c>
      <c r="T47" s="200" t="str">
        <f>VLOOKUP(B47,A460AS_AMAO_SUMMARY!$B$388:$AI$450,5,FALSE)</f>
        <v>Yes</v>
      </c>
      <c r="U47" s="201" t="str">
        <f>VLOOKUP(B47,A460AS_AMAO_SUMMARY!$B$388:$AI$450,21,FALSE)</f>
        <v>Yes</v>
      </c>
      <c r="V47" s="201" t="str">
        <f>VLOOKUP(B47,A460AS_AMAO_SUMMARY!$B$388:$AI$450,34,FALSE)</f>
        <v>No</v>
      </c>
      <c r="W47" s="200" t="str">
        <f>VLOOKUP(B47,A460AS_AMAO_SUMMARY!$B$330:$AI$387,5,FALSE)</f>
        <v>Yes</v>
      </c>
      <c r="X47" s="201" t="str">
        <f>VLOOKUP(B47,A460AS_AMAO_SUMMARY!$B$330:$AI$387,21,FALSE)</f>
        <v>Yes</v>
      </c>
      <c r="Y47" s="201" t="str">
        <f>VLOOKUP(B47,amaodata!$B$9:$F$66,4,FALSE)</f>
        <v>No</v>
      </c>
    </row>
    <row r="48" spans="1:25" hidden="1">
      <c r="A48" s="199">
        <v>46</v>
      </c>
      <c r="B48" s="162" t="s">
        <v>196</v>
      </c>
      <c r="C48" s="162" t="s">
        <v>197</v>
      </c>
      <c r="D48" s="115">
        <v>457</v>
      </c>
      <c r="E48" s="109">
        <v>0.56999999999999995</v>
      </c>
      <c r="F48" s="109" t="s">
        <v>10</v>
      </c>
      <c r="G48" s="115">
        <v>568</v>
      </c>
      <c r="H48" s="109">
        <v>0.22</v>
      </c>
      <c r="I48" s="109">
        <v>0.2</v>
      </c>
      <c r="J48" s="109">
        <v>1</v>
      </c>
      <c r="K48" s="109" t="s">
        <v>10</v>
      </c>
      <c r="L48" s="115">
        <v>52</v>
      </c>
      <c r="M48" s="114">
        <v>0.98</v>
      </c>
      <c r="N48" s="114">
        <v>1</v>
      </c>
      <c r="O48" s="114">
        <v>0.98</v>
      </c>
      <c r="P48" s="109" t="s">
        <v>11</v>
      </c>
      <c r="Q48" s="200" t="str">
        <f>VLOOKUP(B48,A460AS_AMAO_SUMMARY!$B$451:$AI$516,5,FALSE)</f>
        <v>No</v>
      </c>
      <c r="R48" s="201" t="str">
        <f>VLOOKUP(B48,A460AS_AMAO_SUMMARY!$B$451:$AI$516,21,FALSE)</f>
        <v>No</v>
      </c>
      <c r="S48" s="201" t="str">
        <f>VLOOKUP(B48,A460AS_AMAO_SUMMARY!$B$451:$AI$516,34,FALSE)</f>
        <v>No</v>
      </c>
      <c r="T48" s="200" t="str">
        <f>VLOOKUP(B48,A460AS_AMAO_SUMMARY!$B$388:$AI$450,5,FALSE)</f>
        <v>No</v>
      </c>
      <c r="U48" s="201" t="str">
        <f>VLOOKUP(B48,A460AS_AMAO_SUMMARY!$B$388:$AI$450,21,FALSE)</f>
        <v>No</v>
      </c>
      <c r="V48" s="201" t="str">
        <f>VLOOKUP(B48,A460AS_AMAO_SUMMARY!$B$388:$AI$450,34,FALSE)</f>
        <v>No</v>
      </c>
      <c r="W48" s="200" t="str">
        <f>VLOOKUP(B48,A460AS_AMAO_SUMMARY!$B$330:$AI$387,5,FALSE)</f>
        <v>No</v>
      </c>
      <c r="X48" s="201" t="str">
        <f>VLOOKUP(B48,A460AS_AMAO_SUMMARY!$B$330:$AI$387,21,FALSE)</f>
        <v>No</v>
      </c>
      <c r="Y48" s="201" t="str">
        <f>VLOOKUP(B48,amaodata!$B$9:$F$66,4,FALSE)</f>
        <v>No</v>
      </c>
    </row>
    <row r="49" spans="1:25" hidden="1">
      <c r="A49" s="199">
        <v>47</v>
      </c>
      <c r="B49" s="162" t="s">
        <v>198</v>
      </c>
      <c r="C49" s="162" t="s">
        <v>199</v>
      </c>
      <c r="D49" s="115">
        <v>95</v>
      </c>
      <c r="E49" s="109">
        <v>0.77</v>
      </c>
      <c r="F49" s="109" t="s">
        <v>10</v>
      </c>
      <c r="G49" s="115">
        <v>167</v>
      </c>
      <c r="H49" s="109">
        <v>0.34</v>
      </c>
      <c r="I49" s="109">
        <v>0.13</v>
      </c>
      <c r="J49" s="109">
        <v>0.99</v>
      </c>
      <c r="K49" s="109" t="s">
        <v>10</v>
      </c>
      <c r="L49" s="115">
        <v>86</v>
      </c>
      <c r="M49" s="114">
        <v>0.99</v>
      </c>
      <c r="N49" s="114">
        <v>1</v>
      </c>
      <c r="O49" s="114">
        <v>1</v>
      </c>
      <c r="P49" s="109" t="s">
        <v>10</v>
      </c>
      <c r="Q49" s="200" t="str">
        <f>VLOOKUP(B49,A460AS_AMAO_SUMMARY!$B$451:$AI$516,5,FALSE)</f>
        <v>Yes</v>
      </c>
      <c r="R49" s="201" t="str">
        <f>VLOOKUP(B49,A460AS_AMAO_SUMMARY!$B$451:$AI$516,21,FALSE)</f>
        <v>Yes</v>
      </c>
      <c r="S49" s="201" t="str">
        <f>VLOOKUP(B49,A460AS_AMAO_SUMMARY!$B$451:$AI$516,34,FALSE)</f>
        <v>Yes</v>
      </c>
      <c r="T49" s="200" t="str">
        <f>VLOOKUP(B49,A460AS_AMAO_SUMMARY!$B$388:$AI$450,5,FALSE)</f>
        <v>Yes</v>
      </c>
      <c r="U49" s="201" t="str">
        <f>VLOOKUP(B49,A460AS_AMAO_SUMMARY!$B$388:$AI$450,21,FALSE)</f>
        <v>Yes</v>
      </c>
      <c r="V49" s="201" t="str">
        <f>VLOOKUP(B49,A460AS_AMAO_SUMMARY!$B$388:$AI$450,34,FALSE)</f>
        <v>Yes</v>
      </c>
      <c r="W49" s="200" t="str">
        <f>VLOOKUP(B49,A460AS_AMAO_SUMMARY!$B$330:$AI$387,5,FALSE)</f>
        <v>Yes</v>
      </c>
      <c r="X49" s="201" t="str">
        <f>VLOOKUP(B49,A460AS_AMAO_SUMMARY!$B$330:$AI$387,21,FALSE)</f>
        <v>Yes</v>
      </c>
      <c r="Y49" s="201" t="str">
        <f>VLOOKUP(B49,amaodata!$B$9:$F$66,4,FALSE)</f>
        <v>-</v>
      </c>
    </row>
    <row r="50" spans="1:25" hidden="1">
      <c r="A50" s="199">
        <v>48</v>
      </c>
      <c r="B50" s="162" t="s">
        <v>200</v>
      </c>
      <c r="C50" s="162" t="s">
        <v>201</v>
      </c>
      <c r="D50" s="115">
        <v>573</v>
      </c>
      <c r="E50" s="109">
        <v>0.48</v>
      </c>
      <c r="F50" s="109" t="s">
        <v>11</v>
      </c>
      <c r="G50" s="115">
        <v>845</v>
      </c>
      <c r="H50" s="109">
        <v>0.11</v>
      </c>
      <c r="I50" s="109">
        <v>0.15</v>
      </c>
      <c r="J50" s="109">
        <v>0.99</v>
      </c>
      <c r="K50" s="109" t="s">
        <v>11</v>
      </c>
      <c r="L50" s="115">
        <v>61</v>
      </c>
      <c r="M50" s="114">
        <v>0.99</v>
      </c>
      <c r="N50" s="114">
        <v>1</v>
      </c>
      <c r="O50" s="114">
        <v>0.99</v>
      </c>
      <c r="P50" s="109" t="s">
        <v>11</v>
      </c>
      <c r="Q50" s="200" t="str">
        <f>VLOOKUP(B50,A460AS_AMAO_SUMMARY!$B$451:$AI$516,5,FALSE)</f>
        <v>No</v>
      </c>
      <c r="R50" s="201" t="str">
        <f>VLOOKUP(B50,A460AS_AMAO_SUMMARY!$B$451:$AI$516,21,FALSE)</f>
        <v>No</v>
      </c>
      <c r="S50" s="201" t="str">
        <f>VLOOKUP(B50,A460AS_AMAO_SUMMARY!$B$451:$AI$516,34,FALSE)</f>
        <v>No</v>
      </c>
      <c r="T50" s="200" t="str">
        <f>VLOOKUP(B50,A460AS_AMAO_SUMMARY!$B$388:$AI$450,5,FALSE)</f>
        <v>Yes</v>
      </c>
      <c r="U50" s="201" t="str">
        <f>VLOOKUP(B50,A460AS_AMAO_SUMMARY!$B$388:$AI$450,21,FALSE)</f>
        <v>No</v>
      </c>
      <c r="V50" s="201" t="str">
        <f>VLOOKUP(B50,A460AS_AMAO_SUMMARY!$B$388:$AI$450,34,FALSE)</f>
        <v>No</v>
      </c>
      <c r="W50" s="200" t="str">
        <f>VLOOKUP(B50,A460AS_AMAO_SUMMARY!$B$330:$AI$387,5,FALSE)</f>
        <v>Yes</v>
      </c>
      <c r="X50" s="201" t="str">
        <f>VLOOKUP(B50,A460AS_AMAO_SUMMARY!$B$330:$AI$387,21,FALSE)</f>
        <v>Yes</v>
      </c>
      <c r="Y50" s="201" t="str">
        <f>VLOOKUP(B50,amaodata!$B$9:$F$66,4,FALSE)</f>
        <v>No</v>
      </c>
    </row>
    <row r="51" spans="1:25" hidden="1">
      <c r="A51" s="199">
        <v>49</v>
      </c>
      <c r="B51" s="162" t="s">
        <v>202</v>
      </c>
      <c r="C51" s="162" t="s">
        <v>203</v>
      </c>
      <c r="D51" s="115">
        <v>200</v>
      </c>
      <c r="E51" s="109">
        <v>0.28999999999999998</v>
      </c>
      <c r="F51" s="109" t="s">
        <v>11</v>
      </c>
      <c r="G51" s="115">
        <v>321</v>
      </c>
      <c r="H51" s="109">
        <v>7.0000000000000007E-2</v>
      </c>
      <c r="I51" s="109">
        <v>0.18</v>
      </c>
      <c r="J51" s="109">
        <v>0.97</v>
      </c>
      <c r="K51" s="109" t="s">
        <v>11</v>
      </c>
      <c r="L51" s="115">
        <v>31</v>
      </c>
      <c r="M51" s="114">
        <v>0.91</v>
      </c>
      <c r="N51" s="114">
        <v>0.96</v>
      </c>
      <c r="O51" s="114">
        <v>0.93</v>
      </c>
      <c r="P51" s="109" t="s">
        <v>11</v>
      </c>
      <c r="Q51" s="200" t="str">
        <f>VLOOKUP(B51,A460AS_AMAO_SUMMARY!$B$451:$AI$516,5,FALSE)</f>
        <v>No</v>
      </c>
      <c r="R51" s="201" t="str">
        <f>VLOOKUP(B51,A460AS_AMAO_SUMMARY!$B$451:$AI$516,21,FALSE)</f>
        <v>No</v>
      </c>
      <c r="S51" s="201" t="str">
        <f>VLOOKUP(B51,A460AS_AMAO_SUMMARY!$B$451:$AI$516,34,FALSE)</f>
        <v>No</v>
      </c>
      <c r="T51" s="200" t="str">
        <f>VLOOKUP(B51,A460AS_AMAO_SUMMARY!$B$388:$AI$450,5,FALSE)</f>
        <v>No</v>
      </c>
      <c r="U51" s="201" t="str">
        <f>VLOOKUP(B51,A460AS_AMAO_SUMMARY!$B$388:$AI$450,21,FALSE)</f>
        <v>No</v>
      </c>
      <c r="V51" s="201" t="str">
        <f>VLOOKUP(B51,A460AS_AMAO_SUMMARY!$B$388:$AI$450,34,FALSE)</f>
        <v>No</v>
      </c>
      <c r="W51" s="200" t="str">
        <f>VLOOKUP(B51,A460AS_AMAO_SUMMARY!$B$330:$AI$387,5,FALSE)</f>
        <v>No</v>
      </c>
      <c r="X51" s="201" t="str">
        <f>VLOOKUP(B51,A460AS_AMAO_SUMMARY!$B$330:$AI$387,21,FALSE)</f>
        <v>No</v>
      </c>
      <c r="Y51" s="201" t="str">
        <f>VLOOKUP(B51,amaodata!$B$9:$F$66,4,FALSE)</f>
        <v>No</v>
      </c>
    </row>
    <row r="52" spans="1:25" hidden="1">
      <c r="A52" s="199">
        <v>50</v>
      </c>
      <c r="B52" s="162" t="s">
        <v>204</v>
      </c>
      <c r="C52" s="162" t="s">
        <v>205</v>
      </c>
      <c r="D52" s="115">
        <v>3236</v>
      </c>
      <c r="E52" s="109">
        <v>0.39</v>
      </c>
      <c r="F52" s="109" t="s">
        <v>11</v>
      </c>
      <c r="G52" s="115">
        <v>4352</v>
      </c>
      <c r="H52" s="109">
        <v>0.16</v>
      </c>
      <c r="I52" s="109">
        <v>0.21</v>
      </c>
      <c r="J52" s="109">
        <v>0.97</v>
      </c>
      <c r="K52" s="109" t="s">
        <v>11</v>
      </c>
      <c r="L52" s="115">
        <v>54</v>
      </c>
      <c r="M52" s="114">
        <v>0.98</v>
      </c>
      <c r="N52" s="114">
        <v>0.99</v>
      </c>
      <c r="O52" s="114">
        <v>0.97</v>
      </c>
      <c r="P52" s="109" t="s">
        <v>11</v>
      </c>
      <c r="Q52" s="200" t="str">
        <f>VLOOKUP(B52,A460AS_AMAO_SUMMARY!$B$451:$AI$516,5,FALSE)</f>
        <v>No</v>
      </c>
      <c r="R52" s="201" t="str">
        <f>VLOOKUP(B52,A460AS_AMAO_SUMMARY!$B$451:$AI$516,21,FALSE)</f>
        <v>No</v>
      </c>
      <c r="S52" s="201" t="str">
        <f>VLOOKUP(B52,A460AS_AMAO_SUMMARY!$B$451:$AI$516,34,FALSE)</f>
        <v>No</v>
      </c>
      <c r="T52" s="200" t="str">
        <f>VLOOKUP(B52,A460AS_AMAO_SUMMARY!$B$388:$AI$450,5,FALSE)</f>
        <v>No</v>
      </c>
      <c r="U52" s="201" t="str">
        <f>VLOOKUP(B52,A460AS_AMAO_SUMMARY!$B$388:$AI$450,21,FALSE)</f>
        <v>No</v>
      </c>
      <c r="V52" s="201" t="str">
        <f>VLOOKUP(B52,A460AS_AMAO_SUMMARY!$B$388:$AI$450,34,FALSE)</f>
        <v>No</v>
      </c>
      <c r="W52" s="200" t="str">
        <f>VLOOKUP(B52,A460AS_AMAO_SUMMARY!$B$330:$AI$387,5,FALSE)</f>
        <v>No</v>
      </c>
      <c r="X52" s="201" t="str">
        <f>VLOOKUP(B52,A460AS_AMAO_SUMMARY!$B$330:$AI$387,21,FALSE)</f>
        <v>No</v>
      </c>
      <c r="Y52" s="201" t="str">
        <f>VLOOKUP(B52,amaodata!$B$9:$F$66,4,FALSE)</f>
        <v>No</v>
      </c>
    </row>
    <row r="53" spans="1:25" hidden="1">
      <c r="A53" s="199">
        <v>51</v>
      </c>
      <c r="B53" s="162" t="s">
        <v>206</v>
      </c>
      <c r="C53" s="162" t="s">
        <v>207</v>
      </c>
      <c r="D53" s="115">
        <v>139</v>
      </c>
      <c r="E53" s="109">
        <v>0.69</v>
      </c>
      <c r="F53" s="109" t="s">
        <v>10</v>
      </c>
      <c r="G53" s="115">
        <v>188</v>
      </c>
      <c r="H53" s="109">
        <v>0.32</v>
      </c>
      <c r="I53" s="109">
        <v>0.18</v>
      </c>
      <c r="J53" s="109">
        <v>0.99</v>
      </c>
      <c r="K53" s="109" t="s">
        <v>10</v>
      </c>
      <c r="L53" s="115">
        <v>77</v>
      </c>
      <c r="M53" s="114">
        <v>1</v>
      </c>
      <c r="N53" s="114">
        <v>0.99</v>
      </c>
      <c r="O53" s="114">
        <v>1</v>
      </c>
      <c r="P53" s="109" t="s">
        <v>10</v>
      </c>
      <c r="Q53" s="200" t="str">
        <f>VLOOKUP(B53,A460AS_AMAO_SUMMARY!$B$451:$AI$516,5,FALSE)</f>
        <v>No</v>
      </c>
      <c r="R53" s="201" t="str">
        <f>VLOOKUP(B53,A460AS_AMAO_SUMMARY!$B$451:$AI$516,21,FALSE)</f>
        <v>Yes</v>
      </c>
      <c r="S53" s="201" t="str">
        <f>VLOOKUP(B53,A460AS_AMAO_SUMMARY!$B$451:$AI$516,34,FALSE)</f>
        <v>No</v>
      </c>
      <c r="T53" s="200" t="str">
        <f>VLOOKUP(B53,A460AS_AMAO_SUMMARY!$B$388:$AI$450,5,FALSE)</f>
        <v>Yes</v>
      </c>
      <c r="U53" s="201" t="str">
        <f>VLOOKUP(B53,A460AS_AMAO_SUMMARY!$B$388:$AI$450,21,FALSE)</f>
        <v>Yes</v>
      </c>
      <c r="V53" s="201" t="str">
        <f>VLOOKUP(B53,A460AS_AMAO_SUMMARY!$B$388:$AI$450,34,FALSE)</f>
        <v>No</v>
      </c>
      <c r="W53" s="200" t="str">
        <f>VLOOKUP(B53,A460AS_AMAO_SUMMARY!$B$330:$AI$387,5,FALSE)</f>
        <v>Yes</v>
      </c>
      <c r="X53" s="201" t="str">
        <f>VLOOKUP(B53,A460AS_AMAO_SUMMARY!$B$330:$AI$387,21,FALSE)</f>
        <v>Yes</v>
      </c>
      <c r="Y53" s="201" t="str">
        <f>VLOOKUP(B53,amaodata!$B$9:$F$66,4,FALSE)</f>
        <v>No</v>
      </c>
    </row>
    <row r="54" spans="1:25" hidden="1">
      <c r="A54" s="199">
        <v>52</v>
      </c>
      <c r="B54" s="162" t="s">
        <v>208</v>
      </c>
      <c r="C54" s="162" t="s">
        <v>209</v>
      </c>
      <c r="D54" s="115">
        <v>143</v>
      </c>
      <c r="E54" s="109">
        <v>0.66</v>
      </c>
      <c r="F54" s="109" t="s">
        <v>10</v>
      </c>
      <c r="G54" s="115">
        <v>237</v>
      </c>
      <c r="H54" s="109">
        <v>0.16</v>
      </c>
      <c r="I54" s="109">
        <v>0.14000000000000001</v>
      </c>
      <c r="J54" s="109">
        <v>1</v>
      </c>
      <c r="K54" s="109" t="s">
        <v>10</v>
      </c>
      <c r="L54" s="115">
        <v>34</v>
      </c>
      <c r="M54" s="114">
        <v>0.99</v>
      </c>
      <c r="N54" s="114">
        <v>1</v>
      </c>
      <c r="O54" s="114">
        <v>0.98</v>
      </c>
      <c r="P54" s="109" t="s">
        <v>11</v>
      </c>
      <c r="Q54" s="200" t="str">
        <f>VLOOKUP(B54,A460AS_AMAO_SUMMARY!$B$451:$AI$516,5,FALSE)</f>
        <v>No</v>
      </c>
      <c r="R54" s="201" t="str">
        <f>VLOOKUP(B54,A460AS_AMAO_SUMMARY!$B$451:$AI$516,21,FALSE)</f>
        <v>No</v>
      </c>
      <c r="S54" s="201" t="str">
        <f>VLOOKUP(B54,A460AS_AMAO_SUMMARY!$B$451:$AI$516,34,FALSE)</f>
        <v>No</v>
      </c>
      <c r="T54" s="200" t="str">
        <f>VLOOKUP(B54,A460AS_AMAO_SUMMARY!$B$388:$AI$450,5,FALSE)</f>
        <v>Yes</v>
      </c>
      <c r="U54" s="201" t="str">
        <f>VLOOKUP(B54,A460AS_AMAO_SUMMARY!$B$388:$AI$450,21,FALSE)</f>
        <v>Yes</v>
      </c>
      <c r="V54" s="201" t="str">
        <f>VLOOKUP(B54,A460AS_AMAO_SUMMARY!$B$388:$AI$450,34,FALSE)</f>
        <v>No</v>
      </c>
      <c r="W54" s="200" t="str">
        <f>VLOOKUP(B54,A460AS_AMAO_SUMMARY!$B$330:$AI$387,5,FALSE)</f>
        <v>No</v>
      </c>
      <c r="X54" s="201" t="str">
        <f>VLOOKUP(B54,A460AS_AMAO_SUMMARY!$B$330:$AI$387,21,FALSE)</f>
        <v>Yes</v>
      </c>
      <c r="Y54" s="201" t="str">
        <f>VLOOKUP(B54,amaodata!$B$9:$F$66,4,FALSE)</f>
        <v>-</v>
      </c>
    </row>
    <row r="55" spans="1:25" hidden="1">
      <c r="A55" s="199">
        <v>53</v>
      </c>
      <c r="B55" s="162" t="s">
        <v>210</v>
      </c>
      <c r="C55" s="162" t="s">
        <v>211</v>
      </c>
      <c r="D55" s="115">
        <v>463</v>
      </c>
      <c r="E55" s="109">
        <v>0.56999999999999995</v>
      </c>
      <c r="F55" s="109" t="s">
        <v>10</v>
      </c>
      <c r="G55" s="115">
        <v>744</v>
      </c>
      <c r="H55" s="109">
        <v>0.09</v>
      </c>
      <c r="I55" s="109">
        <v>0.14000000000000001</v>
      </c>
      <c r="J55" s="109">
        <v>0.99</v>
      </c>
      <c r="K55" s="109" t="s">
        <v>11</v>
      </c>
      <c r="L55" s="115">
        <v>57</v>
      </c>
      <c r="M55" s="114">
        <v>0.98</v>
      </c>
      <c r="N55" s="114">
        <v>1</v>
      </c>
      <c r="O55" s="114">
        <v>0.99</v>
      </c>
      <c r="P55" s="109" t="s">
        <v>11</v>
      </c>
      <c r="Q55" s="200" t="str">
        <f>VLOOKUP(B55,A460AS_AMAO_SUMMARY!$B$451:$AI$516,5,FALSE)</f>
        <v>No</v>
      </c>
      <c r="R55" s="201" t="str">
        <f>VLOOKUP(B55,A460AS_AMAO_SUMMARY!$B$451:$AI$516,21,FALSE)</f>
        <v>No</v>
      </c>
      <c r="S55" s="201" t="str">
        <f>VLOOKUP(B55,A460AS_AMAO_SUMMARY!$B$451:$AI$516,34,FALSE)</f>
        <v>No</v>
      </c>
      <c r="T55" s="200" t="str">
        <f>VLOOKUP(B55,A460AS_AMAO_SUMMARY!$B$388:$AI$450,5,FALSE)</f>
        <v>Yes</v>
      </c>
      <c r="U55" s="201" t="str">
        <f>VLOOKUP(B55,A460AS_AMAO_SUMMARY!$B$388:$AI$450,21,FALSE)</f>
        <v>No</v>
      </c>
      <c r="V55" s="201" t="str">
        <f>VLOOKUP(B55,A460AS_AMAO_SUMMARY!$B$388:$AI$450,34,FALSE)</f>
        <v>No</v>
      </c>
      <c r="W55" s="200" t="str">
        <f>VLOOKUP(B55,A460AS_AMAO_SUMMARY!$B$330:$AI$387,5,FALSE)</f>
        <v>No</v>
      </c>
      <c r="X55" s="201" t="str">
        <f>VLOOKUP(B55,A460AS_AMAO_SUMMARY!$B$330:$AI$387,21,FALSE)</f>
        <v>No</v>
      </c>
      <c r="Y55" s="201" t="str">
        <f>VLOOKUP(B55,amaodata!$B$9:$F$66,4,FALSE)</f>
        <v>No</v>
      </c>
    </row>
    <row r="56" spans="1:25" hidden="1">
      <c r="A56" s="199">
        <v>54</v>
      </c>
      <c r="B56" s="162" t="s">
        <v>212</v>
      </c>
      <c r="C56" s="162" t="s">
        <v>213</v>
      </c>
      <c r="D56" s="115">
        <v>142</v>
      </c>
      <c r="E56" s="109">
        <v>0.68</v>
      </c>
      <c r="F56" s="109" t="s">
        <v>10</v>
      </c>
      <c r="G56" s="115">
        <v>219</v>
      </c>
      <c r="H56" s="109">
        <v>0.23</v>
      </c>
      <c r="I56" s="109">
        <v>0.13</v>
      </c>
      <c r="J56" s="109">
        <v>1</v>
      </c>
      <c r="K56" s="109" t="s">
        <v>10</v>
      </c>
      <c r="L56" s="115">
        <v>59</v>
      </c>
      <c r="M56" s="114">
        <v>0.98</v>
      </c>
      <c r="N56" s="114">
        <v>1</v>
      </c>
      <c r="O56" s="114">
        <v>0.99</v>
      </c>
      <c r="P56" s="109" t="s">
        <v>11</v>
      </c>
      <c r="Q56" s="200" t="str">
        <f>VLOOKUP(B56,A460AS_AMAO_SUMMARY!$B$451:$AI$516,5,FALSE)</f>
        <v>Yes</v>
      </c>
      <c r="R56" s="201" t="str">
        <f>VLOOKUP(B56,A460AS_AMAO_SUMMARY!$B$451:$AI$516,21,FALSE)</f>
        <v>Yes</v>
      </c>
      <c r="S56" s="201" t="str">
        <f>VLOOKUP(B56,A460AS_AMAO_SUMMARY!$B$451:$AI$516,34,FALSE)</f>
        <v>No</v>
      </c>
      <c r="T56" s="200" t="str">
        <f>VLOOKUP(B56,A460AS_AMAO_SUMMARY!$B$388:$AI$450,5,FALSE)</f>
        <v>Yes</v>
      </c>
      <c r="U56" s="201" t="str">
        <f>VLOOKUP(B56,A460AS_AMAO_SUMMARY!$B$388:$AI$450,21,FALSE)</f>
        <v>Yes</v>
      </c>
      <c r="V56" s="201" t="str">
        <f>VLOOKUP(B56,A460AS_AMAO_SUMMARY!$B$388:$AI$450,34,FALSE)</f>
        <v>No</v>
      </c>
      <c r="W56" s="200" t="str">
        <f>VLOOKUP(B56,A460AS_AMAO_SUMMARY!$B$330:$AI$387,5,FALSE)</f>
        <v>Yes</v>
      </c>
      <c r="X56" s="201" t="str">
        <f>VLOOKUP(B56,A460AS_AMAO_SUMMARY!$B$330:$AI$387,21,FALSE)</f>
        <v>Yes</v>
      </c>
      <c r="Y56" s="201" t="str">
        <f>VLOOKUP(B56,amaodata!$B$9:$F$66,4,FALSE)</f>
        <v>No</v>
      </c>
    </row>
    <row r="57" spans="1:25" hidden="1">
      <c r="A57" s="199">
        <v>55</v>
      </c>
      <c r="B57" s="162" t="s">
        <v>214</v>
      </c>
      <c r="C57" s="162" t="s">
        <v>215</v>
      </c>
      <c r="D57" s="115">
        <v>188</v>
      </c>
      <c r="E57" s="109">
        <v>0.76</v>
      </c>
      <c r="F57" s="109" t="s">
        <v>10</v>
      </c>
      <c r="G57" s="115">
        <v>304</v>
      </c>
      <c r="H57" s="109">
        <v>0.38</v>
      </c>
      <c r="I57" s="109">
        <v>0.14000000000000001</v>
      </c>
      <c r="J57" s="109">
        <v>0.99</v>
      </c>
      <c r="K57" s="109" t="s">
        <v>10</v>
      </c>
      <c r="L57" s="115">
        <v>74</v>
      </c>
      <c r="M57" s="114">
        <v>0.98</v>
      </c>
      <c r="N57" s="114">
        <v>0.99</v>
      </c>
      <c r="O57" s="114">
        <v>0.99</v>
      </c>
      <c r="P57" s="109" t="s">
        <v>11</v>
      </c>
      <c r="Q57" s="200" t="str">
        <f>VLOOKUP(B57,A460AS_AMAO_SUMMARY!$B$451:$AI$516,5,FALSE)</f>
        <v>Yes</v>
      </c>
      <c r="R57" s="201" t="str">
        <f>VLOOKUP(B57,A460AS_AMAO_SUMMARY!$B$451:$AI$516,21,FALSE)</f>
        <v>Yes</v>
      </c>
      <c r="S57" s="201" t="str">
        <f>VLOOKUP(B57,A460AS_AMAO_SUMMARY!$B$451:$AI$516,34,FALSE)</f>
        <v>Yes</v>
      </c>
      <c r="T57" s="200" t="str">
        <f>VLOOKUP(B57,A460AS_AMAO_SUMMARY!$B$388:$AI$450,5,FALSE)</f>
        <v>Yes</v>
      </c>
      <c r="U57" s="201" t="str">
        <f>VLOOKUP(B57,A460AS_AMAO_SUMMARY!$B$388:$AI$450,21,FALSE)</f>
        <v>Yes</v>
      </c>
      <c r="V57" s="201" t="str">
        <f>VLOOKUP(B57,A460AS_AMAO_SUMMARY!$B$388:$AI$450,34,FALSE)</f>
        <v>Yes</v>
      </c>
      <c r="W57" s="200" t="str">
        <f>VLOOKUP(B57,A460AS_AMAO_SUMMARY!$B$330:$AI$387,5,FALSE)</f>
        <v>Yes</v>
      </c>
      <c r="X57" s="201" t="str">
        <f>VLOOKUP(B57,A460AS_AMAO_SUMMARY!$B$330:$AI$387,21,FALSE)</f>
        <v>Yes</v>
      </c>
      <c r="Y57" s="201" t="str">
        <f>VLOOKUP(B57,amaodata!$B$9:$F$66,4,FALSE)</f>
        <v>No</v>
      </c>
    </row>
    <row r="58" spans="1:25" hidden="1">
      <c r="A58" s="199">
        <v>56</v>
      </c>
      <c r="B58" s="162" t="s">
        <v>216</v>
      </c>
      <c r="C58" s="162" t="s">
        <v>217</v>
      </c>
      <c r="D58" s="115">
        <v>193</v>
      </c>
      <c r="E58" s="109">
        <v>0.45</v>
      </c>
      <c r="F58" s="109" t="s">
        <v>11</v>
      </c>
      <c r="G58" s="115">
        <v>252</v>
      </c>
      <c r="H58" s="109">
        <v>0.17</v>
      </c>
      <c r="I58" s="109">
        <v>0.16</v>
      </c>
      <c r="J58" s="109">
        <v>0.97</v>
      </c>
      <c r="K58" s="109" t="s">
        <v>10</v>
      </c>
      <c r="L58" s="115">
        <v>52</v>
      </c>
      <c r="M58" s="114">
        <v>0.99</v>
      </c>
      <c r="N58" s="114">
        <v>0.99</v>
      </c>
      <c r="O58" s="114">
        <v>0.94</v>
      </c>
      <c r="P58" s="109" t="s">
        <v>11</v>
      </c>
      <c r="Q58" s="200" t="str">
        <f>VLOOKUP(B58,A460AS_AMAO_SUMMARY!$B$451:$AI$516,5,FALSE)</f>
        <v>No</v>
      </c>
      <c r="R58" s="201" t="str">
        <f>VLOOKUP(B58,A460AS_AMAO_SUMMARY!$B$451:$AI$516,21,FALSE)</f>
        <v>No</v>
      </c>
      <c r="S58" s="201" t="str">
        <f>VLOOKUP(B58,A460AS_AMAO_SUMMARY!$B$451:$AI$516,34,FALSE)</f>
        <v>No</v>
      </c>
      <c r="T58" s="200" t="str">
        <f>VLOOKUP(B58,A460AS_AMAO_SUMMARY!$B$388:$AI$450,5,FALSE)</f>
        <v>Yes</v>
      </c>
      <c r="U58" s="201" t="str">
        <f>VLOOKUP(B58,A460AS_AMAO_SUMMARY!$B$388:$AI$450,21,FALSE)</f>
        <v>Yes</v>
      </c>
      <c r="V58" s="201" t="str">
        <f>VLOOKUP(B58,A460AS_AMAO_SUMMARY!$B$388:$AI$450,34,FALSE)</f>
        <v>No</v>
      </c>
      <c r="W58" s="200" t="str">
        <f>VLOOKUP(B58,A460AS_AMAO_SUMMARY!$B$330:$AI$387,5,FALSE)</f>
        <v>Yes</v>
      </c>
      <c r="X58" s="201" t="str">
        <f>VLOOKUP(B58,A460AS_AMAO_SUMMARY!$B$330:$AI$387,21,FALSE)</f>
        <v>No</v>
      </c>
      <c r="Y58" s="201" t="str">
        <f>VLOOKUP(B58,amaodata!$B$9:$F$66,4,FALSE)</f>
        <v>No</v>
      </c>
    </row>
    <row r="59" spans="1:25" hidden="1">
      <c r="A59" s="199">
        <v>57</v>
      </c>
      <c r="B59" s="162" t="s">
        <v>218</v>
      </c>
      <c r="C59" s="162" t="s">
        <v>219</v>
      </c>
      <c r="D59" s="115">
        <v>196</v>
      </c>
      <c r="E59" s="109">
        <v>0.59</v>
      </c>
      <c r="F59" s="109" t="s">
        <v>10</v>
      </c>
      <c r="G59" s="115">
        <v>325</v>
      </c>
      <c r="H59" s="109">
        <v>0.11</v>
      </c>
      <c r="I59" s="109">
        <v>0.12</v>
      </c>
      <c r="J59" s="109">
        <v>1</v>
      </c>
      <c r="K59" s="109" t="s">
        <v>11</v>
      </c>
      <c r="L59" s="115">
        <v>83</v>
      </c>
      <c r="M59" s="114">
        <v>0.99</v>
      </c>
      <c r="N59" s="114">
        <v>1</v>
      </c>
      <c r="O59" s="114">
        <v>0.97</v>
      </c>
      <c r="P59" s="109" t="s">
        <v>10</v>
      </c>
      <c r="Q59" s="200" t="str">
        <f>VLOOKUP(B59,A460AS_AMAO_SUMMARY!$B$451:$AI$516,5,FALSE)</f>
        <v>Yes</v>
      </c>
      <c r="R59" s="201" t="str">
        <f>VLOOKUP(B59,A460AS_AMAO_SUMMARY!$B$451:$AI$516,21,FALSE)</f>
        <v>No</v>
      </c>
      <c r="S59" s="201" t="str">
        <f>VLOOKUP(B59,A460AS_AMAO_SUMMARY!$B$451:$AI$516,34,FALSE)</f>
        <v>No</v>
      </c>
      <c r="T59" s="200" t="str">
        <f>VLOOKUP(B59,A460AS_AMAO_SUMMARY!$B$388:$AI$450,5,FALSE)</f>
        <v>Yes</v>
      </c>
      <c r="U59" s="201" t="str">
        <f>VLOOKUP(B59,A460AS_AMAO_SUMMARY!$B$388:$AI$450,21,FALSE)</f>
        <v>Yes</v>
      </c>
      <c r="V59" s="201" t="str">
        <f>VLOOKUP(B59,A460AS_AMAO_SUMMARY!$B$388:$AI$450,34,FALSE)</f>
        <v>No</v>
      </c>
      <c r="W59" s="200" t="str">
        <f>VLOOKUP(B59,A460AS_AMAO_SUMMARY!$B$330:$AI$387,5,FALSE)</f>
        <v>Yes</v>
      </c>
      <c r="X59" s="201" t="str">
        <f>VLOOKUP(B59,A460AS_AMAO_SUMMARY!$B$330:$AI$387,21,FALSE)</f>
        <v>No</v>
      </c>
      <c r="Y59" s="201" t="str">
        <f>VLOOKUP(B59,amaodata!$B$9:$F$66,4,FALSE)</f>
        <v>No</v>
      </c>
    </row>
    <row r="60" spans="1:25" hidden="1">
      <c r="A60" s="199">
        <v>58</v>
      </c>
      <c r="B60" s="162" t="s">
        <v>220</v>
      </c>
      <c r="C60" s="162" t="s">
        <v>221</v>
      </c>
      <c r="D60" s="115">
        <v>143</v>
      </c>
      <c r="E60" s="109">
        <v>0.79</v>
      </c>
      <c r="F60" s="109" t="s">
        <v>10</v>
      </c>
      <c r="G60" s="115">
        <v>236</v>
      </c>
      <c r="H60" s="109">
        <v>0.31</v>
      </c>
      <c r="I60" s="109">
        <v>0.13</v>
      </c>
      <c r="J60" s="109">
        <v>1</v>
      </c>
      <c r="K60" s="109" t="s">
        <v>10</v>
      </c>
      <c r="L60" s="115">
        <v>60</v>
      </c>
      <c r="M60" s="114">
        <v>0.99</v>
      </c>
      <c r="N60" s="114">
        <v>0.97</v>
      </c>
      <c r="O60" s="114">
        <v>0.95</v>
      </c>
      <c r="P60" s="109" t="s">
        <v>11</v>
      </c>
      <c r="Q60" s="200" t="str">
        <f>VLOOKUP(B60,A460AS_AMAO_SUMMARY!$B$451:$AI$516,5,FALSE)</f>
        <v>No</v>
      </c>
      <c r="R60" s="201" t="str">
        <f>VLOOKUP(B60,A460AS_AMAO_SUMMARY!$B$451:$AI$516,21,FALSE)</f>
        <v>Yes</v>
      </c>
      <c r="S60" s="201" t="str">
        <f>VLOOKUP(B60,A460AS_AMAO_SUMMARY!$B$451:$AI$516,34,FALSE)</f>
        <v>No</v>
      </c>
      <c r="T60" s="200" t="str">
        <f>VLOOKUP(B60,A460AS_AMAO_SUMMARY!$B$388:$AI$450,5,FALSE)</f>
        <v>Yes</v>
      </c>
      <c r="U60" s="201" t="str">
        <f>VLOOKUP(B60,A460AS_AMAO_SUMMARY!$B$388:$AI$450,21,FALSE)</f>
        <v>Yes</v>
      </c>
      <c r="V60" s="201" t="str">
        <f>VLOOKUP(B60,A460AS_AMAO_SUMMARY!$B$388:$AI$450,34,FALSE)</f>
        <v>No</v>
      </c>
      <c r="W60" s="200" t="str">
        <f>VLOOKUP(B60,A460AS_AMAO_SUMMARY!$B$330:$AI$387,5,FALSE)</f>
        <v>Yes</v>
      </c>
      <c r="X60" s="201" t="str">
        <f>VLOOKUP(B60,A460AS_AMAO_SUMMARY!$B$330:$AI$387,21,FALSE)</f>
        <v>Yes</v>
      </c>
      <c r="Y60" s="201" t="str">
        <f>VLOOKUP(B60,amaodata!$B$9:$F$66,4,FALSE)</f>
        <v>-</v>
      </c>
    </row>
    <row r="61" spans="1:25" hidden="1">
      <c r="A61" s="199">
        <v>59</v>
      </c>
      <c r="B61" s="162" t="s">
        <v>222</v>
      </c>
      <c r="C61" s="162" t="s">
        <v>223</v>
      </c>
      <c r="D61" s="115">
        <v>106</v>
      </c>
      <c r="E61" s="109">
        <v>0.81</v>
      </c>
      <c r="F61" s="109" t="s">
        <v>10</v>
      </c>
      <c r="G61" s="115">
        <v>172</v>
      </c>
      <c r="H61" s="109">
        <v>0.38</v>
      </c>
      <c r="I61" s="109">
        <v>0.15</v>
      </c>
      <c r="J61" s="109">
        <v>0.99</v>
      </c>
      <c r="K61" s="109" t="s">
        <v>10</v>
      </c>
      <c r="L61" s="115">
        <v>99</v>
      </c>
      <c r="M61" s="114">
        <v>1</v>
      </c>
      <c r="N61" s="114">
        <v>0.99</v>
      </c>
      <c r="O61" s="114">
        <v>0.98</v>
      </c>
      <c r="P61" s="109" t="s">
        <v>10</v>
      </c>
      <c r="Q61" s="200" t="str">
        <f>VLOOKUP(B61,A460AS_AMAO_SUMMARY!$B$451:$AI$516,5,FALSE)</f>
        <v>Yes</v>
      </c>
      <c r="R61" s="201" t="str">
        <f>VLOOKUP(B61,A460AS_AMAO_SUMMARY!$B$451:$AI$516,21,FALSE)</f>
        <v>Yes</v>
      </c>
      <c r="S61" s="201" t="str">
        <f>VLOOKUP(B61,A460AS_AMAO_SUMMARY!$B$451:$AI$516,34,FALSE)</f>
        <v>Yes</v>
      </c>
      <c r="T61" s="200" t="str">
        <f>VLOOKUP(B61,A460AS_AMAO_SUMMARY!$B$388:$AI$450,5,FALSE)</f>
        <v>Yes</v>
      </c>
      <c r="U61" s="201" t="str">
        <f>VLOOKUP(B61,A460AS_AMAO_SUMMARY!$B$388:$AI$450,21,FALSE)</f>
        <v>Yes</v>
      </c>
      <c r="V61" s="201" t="str">
        <f>VLOOKUP(B61,A460AS_AMAO_SUMMARY!$B$388:$AI$450,34,FALSE)</f>
        <v>Yes</v>
      </c>
      <c r="W61" s="200" t="str">
        <f>VLOOKUP(B61,A460AS_AMAO_SUMMARY!$B$330:$AI$387,5,FALSE)</f>
        <v>Yes</v>
      </c>
      <c r="X61" s="201" t="str">
        <f>VLOOKUP(B61,A460AS_AMAO_SUMMARY!$B$330:$AI$387,21,FALSE)</f>
        <v>Yes</v>
      </c>
      <c r="Y61" s="201" t="str">
        <f>VLOOKUP(B61,amaodata!$B$9:$F$66,4,FALSE)</f>
        <v>-</v>
      </c>
    </row>
    <row r="62" spans="1:25" hidden="1">
      <c r="A62" s="199">
        <v>60</v>
      </c>
      <c r="B62" s="162" t="s">
        <v>224</v>
      </c>
      <c r="C62" s="162" t="s">
        <v>225</v>
      </c>
      <c r="D62" s="115">
        <v>96</v>
      </c>
      <c r="E62" s="109">
        <v>0.66</v>
      </c>
      <c r="F62" s="109" t="s">
        <v>10</v>
      </c>
      <c r="G62" s="115">
        <v>131</v>
      </c>
      <c r="H62" s="109">
        <v>0.24</v>
      </c>
      <c r="I62" s="109">
        <v>0.19</v>
      </c>
      <c r="J62" s="109">
        <v>0.98</v>
      </c>
      <c r="K62" s="109" t="s">
        <v>10</v>
      </c>
      <c r="L62" s="115">
        <v>72</v>
      </c>
      <c r="M62" s="114">
        <v>1</v>
      </c>
      <c r="N62" s="114">
        <v>1</v>
      </c>
      <c r="O62" s="114">
        <v>1</v>
      </c>
      <c r="P62" s="109" t="s">
        <v>11</v>
      </c>
      <c r="Q62" s="200" t="s">
        <v>30</v>
      </c>
      <c r="R62" s="201" t="s">
        <v>30</v>
      </c>
      <c r="S62" s="201" t="s">
        <v>30</v>
      </c>
      <c r="T62" s="200" t="s">
        <v>30</v>
      </c>
      <c r="U62" s="201" t="s">
        <v>30</v>
      </c>
      <c r="V62" s="201" t="s">
        <v>30</v>
      </c>
      <c r="W62" s="200" t="s">
        <v>30</v>
      </c>
      <c r="X62" s="201" t="s">
        <v>30</v>
      </c>
      <c r="Y62" s="201" t="s">
        <v>30</v>
      </c>
    </row>
    <row r="63" spans="1:25" hidden="1">
      <c r="A63" s="199">
        <v>61</v>
      </c>
      <c r="B63" s="162" t="s">
        <v>226</v>
      </c>
      <c r="C63" s="162" t="s">
        <v>227</v>
      </c>
      <c r="D63" s="115">
        <v>113</v>
      </c>
      <c r="E63" s="109">
        <v>0.75</v>
      </c>
      <c r="F63" s="109" t="s">
        <v>10</v>
      </c>
      <c r="G63" s="115">
        <v>196</v>
      </c>
      <c r="H63" s="109">
        <v>0.19</v>
      </c>
      <c r="I63" s="109">
        <v>0.12</v>
      </c>
      <c r="J63" s="109">
        <v>0.97</v>
      </c>
      <c r="K63" s="109" t="s">
        <v>10</v>
      </c>
      <c r="L63" s="115">
        <v>57</v>
      </c>
      <c r="M63" s="114">
        <v>0.96</v>
      </c>
      <c r="N63" s="114">
        <v>0.98</v>
      </c>
      <c r="O63" s="114">
        <v>0.98</v>
      </c>
      <c r="P63" s="109" t="s">
        <v>11</v>
      </c>
      <c r="Q63" s="200" t="str">
        <f>VLOOKUP(B63,A460AS_AMAO_SUMMARY!$B$451:$AI$516,5,FALSE)</f>
        <v>Yes</v>
      </c>
      <c r="R63" s="201" t="str">
        <f>VLOOKUP(B63,A460AS_AMAO_SUMMARY!$B$451:$AI$516,21,FALSE)</f>
        <v>Yes</v>
      </c>
      <c r="S63" s="201" t="str">
        <f>VLOOKUP(B63,A460AS_AMAO_SUMMARY!$B$451:$AI$516,34,FALSE)</f>
        <v>No</v>
      </c>
      <c r="T63" s="200" t="str">
        <f>VLOOKUP(B63,A460AS_AMAO_SUMMARY!$B$388:$AI$450,5,FALSE)</f>
        <v>Yes</v>
      </c>
      <c r="U63" s="201" t="str">
        <f>VLOOKUP(B63,A460AS_AMAO_SUMMARY!$B$388:$AI$450,21,FALSE)</f>
        <v>Yes</v>
      </c>
      <c r="V63" s="201" t="str">
        <f>VLOOKUP(B63,A460AS_AMAO_SUMMARY!$B$388:$AI$450,34,FALSE)</f>
        <v>No</v>
      </c>
      <c r="W63" s="200" t="str">
        <f>VLOOKUP(B63,A460AS_AMAO_SUMMARY!$B$330:$AI$387,5,FALSE)</f>
        <v>Yes</v>
      </c>
      <c r="X63" s="201" t="str">
        <f>VLOOKUP(B63,A460AS_AMAO_SUMMARY!$B$330:$AI$387,21,FALSE)</f>
        <v>Yes</v>
      </c>
      <c r="Y63" s="201" t="str">
        <f>VLOOKUP(B63,amaodata!$B$9:$F$66,4,FALSE)</f>
        <v>No</v>
      </c>
    </row>
    <row r="64" spans="1:25" hidden="1">
      <c r="A64" s="199">
        <v>62</v>
      </c>
      <c r="B64" s="162" t="s">
        <v>228</v>
      </c>
      <c r="C64" s="162" t="s">
        <v>229</v>
      </c>
      <c r="D64" s="115">
        <v>5719</v>
      </c>
      <c r="E64" s="109">
        <v>0.53</v>
      </c>
      <c r="F64" s="109" t="s">
        <v>10</v>
      </c>
      <c r="G64" s="115">
        <v>7540</v>
      </c>
      <c r="H64" s="109">
        <v>0.25</v>
      </c>
      <c r="I64" s="109">
        <v>0.2</v>
      </c>
      <c r="J64" s="109">
        <v>0.98</v>
      </c>
      <c r="K64" s="109" t="s">
        <v>10</v>
      </c>
      <c r="L64" s="115">
        <v>61</v>
      </c>
      <c r="M64" s="114">
        <v>0.98</v>
      </c>
      <c r="N64" s="114">
        <v>0.99</v>
      </c>
      <c r="O64" s="114">
        <v>0.99</v>
      </c>
      <c r="P64" s="109" t="s">
        <v>11</v>
      </c>
      <c r="Q64" s="200" t="str">
        <f>VLOOKUP(B64,A460AS_AMAO_SUMMARY!$B$451:$AI$516,5,FALSE)</f>
        <v>No</v>
      </c>
      <c r="R64" s="201" t="str">
        <f>VLOOKUP(B64,A460AS_AMAO_SUMMARY!$B$451:$AI$516,21,FALSE)</f>
        <v>Yes</v>
      </c>
      <c r="S64" s="201" t="str">
        <f>VLOOKUP(B64,A460AS_AMAO_SUMMARY!$B$451:$AI$516,34,FALSE)</f>
        <v>No</v>
      </c>
      <c r="T64" s="200" t="str">
        <f>VLOOKUP(B64,A460AS_AMAO_SUMMARY!$B$388:$AI$450,5,FALSE)</f>
        <v>No</v>
      </c>
      <c r="U64" s="201" t="str">
        <f>VLOOKUP(B64,A460AS_AMAO_SUMMARY!$B$388:$AI$450,21,FALSE)</f>
        <v>Yes</v>
      </c>
      <c r="V64" s="201" t="str">
        <f>VLOOKUP(B64,A460AS_AMAO_SUMMARY!$B$388:$AI$450,34,FALSE)</f>
        <v>No</v>
      </c>
      <c r="W64" s="200" t="str">
        <f>VLOOKUP(B64,A460AS_AMAO_SUMMARY!$B$330:$AI$387,5,FALSE)</f>
        <v>No</v>
      </c>
      <c r="X64" s="201" t="str">
        <f>VLOOKUP(B64,A460AS_AMAO_SUMMARY!$B$330:$AI$387,21,FALSE)</f>
        <v>Yes</v>
      </c>
      <c r="Y64" s="201" t="str">
        <f>VLOOKUP(B64,amaodata!$B$9:$F$66,4,FALSE)</f>
        <v>No</v>
      </c>
    </row>
    <row r="65" spans="1:26" hidden="1">
      <c r="A65" s="199">
        <v>63</v>
      </c>
      <c r="B65" s="162" t="s">
        <v>230</v>
      </c>
      <c r="C65" s="162" t="s">
        <v>231</v>
      </c>
      <c r="D65" s="115">
        <v>89</v>
      </c>
      <c r="E65" s="109">
        <v>0.49</v>
      </c>
      <c r="F65" s="109" t="s">
        <v>11</v>
      </c>
      <c r="G65" s="115">
        <v>126</v>
      </c>
      <c r="H65" s="109">
        <v>0.15</v>
      </c>
      <c r="I65" s="109">
        <v>0.15</v>
      </c>
      <c r="J65" s="109">
        <v>0.69</v>
      </c>
      <c r="K65" s="109" t="s">
        <v>11</v>
      </c>
      <c r="L65" s="113">
        <v>75</v>
      </c>
      <c r="M65" s="114">
        <v>1</v>
      </c>
      <c r="N65" s="114">
        <v>1</v>
      </c>
      <c r="O65" s="114">
        <v>1</v>
      </c>
      <c r="P65" s="109" t="s">
        <v>10</v>
      </c>
      <c r="Q65" s="200" t="str">
        <f>VLOOKUP(B65,A460AS_AMAO_SUMMARY!$B$451:$AI$516,5,FALSE)</f>
        <v>Yes</v>
      </c>
      <c r="R65" s="201" t="str">
        <f>VLOOKUP(B65,A460AS_AMAO_SUMMARY!$B$451:$AI$516,21,FALSE)</f>
        <v>No</v>
      </c>
      <c r="S65" s="201" t="str">
        <f>VLOOKUP(B65,A460AS_AMAO_SUMMARY!$B$451:$AI$516,34,FALSE)</f>
        <v>Yes</v>
      </c>
      <c r="T65" s="200" t="str">
        <f>VLOOKUP(B65,A460AS_AMAO_SUMMARY!$B$388:$AI$450,5,FALSE)</f>
        <v>Yes</v>
      </c>
      <c r="U65" s="201" t="str">
        <f>VLOOKUP(B65,A460AS_AMAO_SUMMARY!$B$388:$AI$450,21,FALSE)</f>
        <v>No</v>
      </c>
      <c r="V65" s="201" t="str">
        <f>VLOOKUP(B65,A460AS_AMAO_SUMMARY!$B$388:$AI$450,34,FALSE)</f>
        <v>Yes</v>
      </c>
      <c r="W65" s="200" t="str">
        <f>VLOOKUP(B65,A460AS_AMAO_SUMMARY!$B$330:$AI$387,5,FALSE)</f>
        <v>No</v>
      </c>
      <c r="X65" s="201" t="str">
        <f>VLOOKUP(B65,A460AS_AMAO_SUMMARY!$B$330:$AI$387,21,FALSE)</f>
        <v>No</v>
      </c>
      <c r="Y65" s="201" t="str">
        <f>VLOOKUP(B65,amaodata!$B$9:$F$66,4,FALSE)</f>
        <v>Yes</v>
      </c>
    </row>
    <row r="66" spans="1:26" hidden="1">
      <c r="A66" s="199">
        <v>64</v>
      </c>
      <c r="B66" s="162" t="s">
        <v>232</v>
      </c>
      <c r="C66" s="162" t="s">
        <v>233</v>
      </c>
      <c r="D66" s="115">
        <v>288</v>
      </c>
      <c r="E66" s="109">
        <v>0.53</v>
      </c>
      <c r="F66" s="109" t="s">
        <v>10</v>
      </c>
      <c r="G66" s="115">
        <v>354</v>
      </c>
      <c r="H66" s="109">
        <v>0.27</v>
      </c>
      <c r="I66" s="109">
        <v>0.22</v>
      </c>
      <c r="J66" s="109">
        <v>0.99</v>
      </c>
      <c r="K66" s="109" t="s">
        <v>10</v>
      </c>
      <c r="L66" s="113">
        <v>98</v>
      </c>
      <c r="M66" s="114">
        <v>0.99</v>
      </c>
      <c r="N66" s="114">
        <v>1</v>
      </c>
      <c r="O66" s="114">
        <v>1</v>
      </c>
      <c r="P66" s="109" t="s">
        <v>10</v>
      </c>
      <c r="Q66" s="200" t="str">
        <f>VLOOKUP(B66,A460AS_AMAO_SUMMARY!$B$451:$AI$516,5,FALSE)</f>
        <v>No</v>
      </c>
      <c r="R66" s="201" t="str">
        <f>VLOOKUP(B66,A460AS_AMAO_SUMMARY!$B$451:$AI$516,21,FALSE)</f>
        <v>Yes</v>
      </c>
      <c r="S66" s="201" t="str">
        <f>VLOOKUP(B66,A460AS_AMAO_SUMMARY!$B$451:$AI$516,34,FALSE)</f>
        <v>Yes</v>
      </c>
      <c r="T66" s="200" t="str">
        <f>VLOOKUP(B66,A460AS_AMAO_SUMMARY!$B$388:$AI$450,5,FALSE)</f>
        <v>Yes</v>
      </c>
      <c r="U66" s="201" t="str">
        <f>VLOOKUP(B66,A460AS_AMAO_SUMMARY!$B$388:$AI$450,21,FALSE)</f>
        <v>Yes</v>
      </c>
      <c r="V66" s="201" t="str">
        <f>VLOOKUP(B66,A460AS_AMAO_SUMMARY!$B$388:$AI$450,34,FALSE)</f>
        <v>Yes</v>
      </c>
      <c r="W66" s="200" t="str">
        <f>VLOOKUP(B66,A460AS_AMAO_SUMMARY!$B$330:$AI$387,5,FALSE)</f>
        <v>No</v>
      </c>
      <c r="X66" s="201" t="str">
        <f>VLOOKUP(B66,A460AS_AMAO_SUMMARY!$B$330:$AI$387,21,FALSE)</f>
        <v>Yes</v>
      </c>
      <c r="Y66" s="201" t="str">
        <f>VLOOKUP(B66,amaodata!$B$9:$F$66,4,FALSE)</f>
        <v>Yes</v>
      </c>
    </row>
    <row r="67" spans="1:26" hidden="1">
      <c r="A67" s="199">
        <v>65</v>
      </c>
      <c r="B67" s="162" t="s">
        <v>234</v>
      </c>
      <c r="C67" s="162" t="s">
        <v>235</v>
      </c>
      <c r="D67" s="115">
        <v>143</v>
      </c>
      <c r="E67" s="109">
        <v>0.68</v>
      </c>
      <c r="F67" s="109" t="s">
        <v>10</v>
      </c>
      <c r="G67" s="115">
        <v>206</v>
      </c>
      <c r="H67" s="109">
        <v>0.33</v>
      </c>
      <c r="I67" s="109">
        <v>0.17</v>
      </c>
      <c r="J67" s="109">
        <v>1</v>
      </c>
      <c r="K67" s="109" t="s">
        <v>10</v>
      </c>
      <c r="L67" s="113" t="s">
        <v>30</v>
      </c>
      <c r="M67" s="113" t="s">
        <v>30</v>
      </c>
      <c r="N67" s="113" t="s">
        <v>30</v>
      </c>
      <c r="O67" s="113" t="s">
        <v>30</v>
      </c>
      <c r="P67" s="113" t="s">
        <v>30</v>
      </c>
      <c r="Q67" s="200" t="s">
        <v>30</v>
      </c>
      <c r="R67" s="201" t="s">
        <v>30</v>
      </c>
      <c r="S67" s="201" t="s">
        <v>30</v>
      </c>
      <c r="T67" s="200" t="s">
        <v>30</v>
      </c>
      <c r="U67" s="201" t="s">
        <v>30</v>
      </c>
      <c r="V67" s="201" t="s">
        <v>30</v>
      </c>
      <c r="W67" s="200" t="s">
        <v>30</v>
      </c>
      <c r="X67" s="201" t="s">
        <v>30</v>
      </c>
      <c r="Y67" s="201" t="s">
        <v>30</v>
      </c>
    </row>
    <row r="68" spans="1:26" hidden="1">
      <c r="A68" s="199">
        <v>66</v>
      </c>
      <c r="B68" s="162" t="s">
        <v>236</v>
      </c>
      <c r="C68" s="162" t="s">
        <v>237</v>
      </c>
      <c r="D68" s="115">
        <v>136</v>
      </c>
      <c r="E68" s="109">
        <v>0.61</v>
      </c>
      <c r="F68" s="109" t="s">
        <v>10</v>
      </c>
      <c r="G68" s="115">
        <v>170</v>
      </c>
      <c r="H68" s="109">
        <v>0.25</v>
      </c>
      <c r="I68" s="109">
        <v>0.19</v>
      </c>
      <c r="J68" s="109">
        <v>1</v>
      </c>
      <c r="K68" s="109" t="s">
        <v>10</v>
      </c>
      <c r="L68" s="113">
        <v>68</v>
      </c>
      <c r="M68" s="114">
        <v>1</v>
      </c>
      <c r="N68" s="114">
        <v>1</v>
      </c>
      <c r="O68" s="114">
        <v>1</v>
      </c>
      <c r="P68" s="109" t="s">
        <v>11</v>
      </c>
      <c r="Q68" s="200" t="str">
        <f>VLOOKUP(B68,A460AS_AMAO_SUMMARY!$B$451:$AI$516,5,FALSE)</f>
        <v>Yes</v>
      </c>
      <c r="R68" s="201" t="str">
        <f>VLOOKUP(B68,A460AS_AMAO_SUMMARY!$B$451:$AI$516,21,FALSE)</f>
        <v>Yes</v>
      </c>
      <c r="S68" s="201" t="str">
        <f>VLOOKUP(B68,A460AS_AMAO_SUMMARY!$B$451:$AI$516,34,FALSE)</f>
        <v>Yes</v>
      </c>
      <c r="T68" s="200" t="s">
        <v>30</v>
      </c>
      <c r="U68" s="201" t="s">
        <v>30</v>
      </c>
      <c r="V68" s="201" t="s">
        <v>30</v>
      </c>
      <c r="W68" s="200" t="s">
        <v>30</v>
      </c>
      <c r="X68" s="201" t="s">
        <v>30</v>
      </c>
      <c r="Y68" s="201" t="s">
        <v>30</v>
      </c>
    </row>
    <row r="69" spans="1:26" hidden="1">
      <c r="A69" s="199">
        <v>67</v>
      </c>
      <c r="B69" s="162" t="s">
        <v>238</v>
      </c>
      <c r="C69" s="162" t="s">
        <v>239</v>
      </c>
      <c r="D69" s="115">
        <v>98</v>
      </c>
      <c r="E69" s="109">
        <v>0.6</v>
      </c>
      <c r="F69" s="109" t="s">
        <v>10</v>
      </c>
      <c r="G69" s="115">
        <v>115</v>
      </c>
      <c r="H69" s="109">
        <v>0.12</v>
      </c>
      <c r="I69" s="109">
        <v>0.17</v>
      </c>
      <c r="J69" s="109">
        <v>0.99</v>
      </c>
      <c r="K69" s="109" t="s">
        <v>11</v>
      </c>
      <c r="L69" s="113" t="s">
        <v>30</v>
      </c>
      <c r="M69" s="113" t="s">
        <v>30</v>
      </c>
      <c r="N69" s="113" t="s">
        <v>30</v>
      </c>
      <c r="O69" s="113" t="s">
        <v>30</v>
      </c>
      <c r="P69" s="113" t="s">
        <v>30</v>
      </c>
      <c r="Q69" s="200" t="s">
        <v>30</v>
      </c>
      <c r="R69" s="201" t="s">
        <v>30</v>
      </c>
      <c r="S69" s="201" t="s">
        <v>30</v>
      </c>
      <c r="T69" s="200" t="s">
        <v>30</v>
      </c>
      <c r="U69" s="201" t="s">
        <v>30</v>
      </c>
      <c r="V69" s="201" t="s">
        <v>30</v>
      </c>
      <c r="W69" s="200" t="s">
        <v>30</v>
      </c>
      <c r="X69" s="201" t="s">
        <v>30</v>
      </c>
      <c r="Y69" s="201" t="s">
        <v>30</v>
      </c>
    </row>
    <row r="70" spans="1:26" hidden="1">
      <c r="A70" s="199">
        <v>68</v>
      </c>
      <c r="B70" s="162" t="s">
        <v>240</v>
      </c>
      <c r="C70" s="162" t="s">
        <v>241</v>
      </c>
      <c r="D70" s="115">
        <v>162</v>
      </c>
      <c r="E70" s="109">
        <v>0.62</v>
      </c>
      <c r="F70" s="109" t="s">
        <v>10</v>
      </c>
      <c r="G70" s="115">
        <v>231</v>
      </c>
      <c r="H70" s="109">
        <v>0.21</v>
      </c>
      <c r="I70" s="109">
        <v>0.16</v>
      </c>
      <c r="J70" s="109">
        <v>0.97</v>
      </c>
      <c r="K70" s="109" t="s">
        <v>10</v>
      </c>
      <c r="L70" s="115">
        <v>52</v>
      </c>
      <c r="M70" s="114">
        <v>0.94</v>
      </c>
      <c r="N70" s="114">
        <v>1</v>
      </c>
      <c r="O70" s="114">
        <v>1</v>
      </c>
      <c r="P70" s="109" t="s">
        <v>11</v>
      </c>
      <c r="Q70" s="200" t="str">
        <f>VLOOKUP(B70,A460AS_AMAO_SUMMARY!$B$451:$AI$516,5,FALSE)</f>
        <v>No</v>
      </c>
      <c r="R70" s="201" t="str">
        <f>VLOOKUP(B70,A460AS_AMAO_SUMMARY!$B$451:$AI$516,21,FALSE)</f>
        <v>No</v>
      </c>
      <c r="S70" s="201" t="str">
        <f>VLOOKUP(B70,A460AS_AMAO_SUMMARY!$B$451:$AI$516,34,FALSE)</f>
        <v>No</v>
      </c>
      <c r="T70" s="200" t="str">
        <f>VLOOKUP(B70,A460AS_AMAO_SUMMARY!$B$388:$AI$450,5,FALSE)</f>
        <v>No</v>
      </c>
      <c r="U70" s="201" t="str">
        <f>VLOOKUP(B70,A460AS_AMAO_SUMMARY!$B$388:$AI$450,21,FALSE)</f>
        <v>Yes</v>
      </c>
      <c r="V70" s="201" t="str">
        <f>VLOOKUP(B70,A460AS_AMAO_SUMMARY!$B$388:$AI$450,34,FALSE)</f>
        <v>No</v>
      </c>
      <c r="W70" s="200" t="str">
        <f>VLOOKUP(B70,A460AS_AMAO_SUMMARY!$B$330:$AI$387,5,FALSE)</f>
        <v>Yes</v>
      </c>
      <c r="X70" s="201" t="str">
        <f>VLOOKUP(B70,A460AS_AMAO_SUMMARY!$B$330:$AI$387,21,FALSE)</f>
        <v>Yes</v>
      </c>
      <c r="Y70" s="201" t="str">
        <f>VLOOKUP(B70,amaodata!$B$9:$F$66,4,FALSE)</f>
        <v>No</v>
      </c>
    </row>
    <row r="71" spans="1:26" hidden="1">
      <c r="A71" s="199">
        <v>69</v>
      </c>
      <c r="B71" s="162" t="s">
        <v>242</v>
      </c>
      <c r="C71" s="162" t="s">
        <v>243</v>
      </c>
      <c r="D71" s="115">
        <v>81</v>
      </c>
      <c r="E71" s="109">
        <v>0.14000000000000001</v>
      </c>
      <c r="F71" s="109" t="s">
        <v>11</v>
      </c>
      <c r="G71" s="115">
        <v>87</v>
      </c>
      <c r="H71" s="109">
        <v>0.2</v>
      </c>
      <c r="I71" s="109">
        <v>0.3</v>
      </c>
      <c r="J71" s="109">
        <v>1</v>
      </c>
      <c r="K71" s="109" t="s">
        <v>11</v>
      </c>
      <c r="L71" s="113">
        <v>86</v>
      </c>
      <c r="M71" s="114">
        <v>1</v>
      </c>
      <c r="N71" s="114">
        <v>1</v>
      </c>
      <c r="O71" s="114">
        <v>1</v>
      </c>
      <c r="P71" s="109" t="s">
        <v>10</v>
      </c>
      <c r="Q71" s="200" t="s">
        <v>30</v>
      </c>
      <c r="R71" s="201" t="s">
        <v>30</v>
      </c>
      <c r="S71" s="201" t="s">
        <v>30</v>
      </c>
      <c r="T71" s="200" t="s">
        <v>30</v>
      </c>
      <c r="U71" s="201" t="s">
        <v>30</v>
      </c>
      <c r="V71" s="201" t="s">
        <v>30</v>
      </c>
      <c r="W71" s="200" t="s">
        <v>30</v>
      </c>
      <c r="X71" s="201" t="s">
        <v>30</v>
      </c>
      <c r="Y71" s="201" t="s">
        <v>30</v>
      </c>
    </row>
    <row r="72" spans="1:26" s="161" customFormat="1">
      <c r="A72" s="161">
        <v>70</v>
      </c>
      <c r="B72" s="161" t="s">
        <v>1064</v>
      </c>
      <c r="C72" s="161" t="s">
        <v>344</v>
      </c>
      <c r="D72" s="178">
        <v>154</v>
      </c>
      <c r="E72" s="179">
        <v>0.57999999999999996</v>
      </c>
      <c r="F72" s="170" t="s">
        <v>10</v>
      </c>
      <c r="G72" s="178">
        <v>234</v>
      </c>
      <c r="H72" s="179">
        <v>0.17</v>
      </c>
      <c r="I72" s="179">
        <v>0.22</v>
      </c>
      <c r="J72" s="179">
        <v>0.88</v>
      </c>
      <c r="K72" s="170" t="s">
        <v>11</v>
      </c>
      <c r="L72" s="180" t="s">
        <v>1116</v>
      </c>
      <c r="M72" s="181" t="s">
        <v>1116</v>
      </c>
      <c r="N72" s="179" t="s">
        <v>1116</v>
      </c>
      <c r="O72" s="179" t="s">
        <v>1116</v>
      </c>
      <c r="P72" s="180" t="s">
        <v>1116</v>
      </c>
      <c r="Q72" s="171" t="str">
        <f>VLOOKUP(B72,CleanedUp2014!$B$73:$Z$132,5,FALSE)</f>
        <v>Yes</v>
      </c>
      <c r="R72" s="170" t="str">
        <f>VLOOKUP(B72,CleanedUp2014!$B$73:$Z$132,10,FALSE)</f>
        <v>No</v>
      </c>
      <c r="S72" s="170" t="str">
        <f>VLOOKUP(B72,CleanedUp2014!$B$73:$Z$132,15,FALSE)</f>
        <v>~</v>
      </c>
      <c r="T72" s="171" t="str">
        <f>VLOOKUP(B72,CleanedUp2014!$B$73:$Z$132,16,FALSE)</f>
        <v>~</v>
      </c>
      <c r="U72" s="170" t="str">
        <f>VLOOKUP(B72,CleanedUp2014!$B$73:$Z$132,17,FALSE)</f>
        <v>~</v>
      </c>
      <c r="V72" s="170" t="str">
        <f>VLOOKUP(B72,CleanedUp2014!$B$73:$Z$132,18,FALSE)</f>
        <v>~</v>
      </c>
      <c r="W72" s="171" t="str">
        <f>VLOOKUP(B72,CleanedUp2014!$B$73:$Z$132,19,FALSE)</f>
        <v>~</v>
      </c>
      <c r="X72" s="170" t="str">
        <f>VLOOKUP(B72,CleanedUp2014!$B$73:$Z$132,20,FALSE)</f>
        <v>~</v>
      </c>
      <c r="Y72" s="170" t="str">
        <f>VLOOKUP(B72,CleanedUp2014!$B$73:$Z$132,21,FALSE)</f>
        <v>~</v>
      </c>
      <c r="Z72" s="172"/>
    </row>
    <row r="73" spans="1:26" s="162" customFormat="1">
      <c r="A73" s="167">
        <v>71</v>
      </c>
      <c r="B73" s="162" t="s">
        <v>322</v>
      </c>
      <c r="C73" s="162" t="s">
        <v>323</v>
      </c>
      <c r="D73" s="182" t="s">
        <v>1116</v>
      </c>
      <c r="E73" s="174" t="s">
        <v>1116</v>
      </c>
      <c r="F73" s="183" t="s">
        <v>1116</v>
      </c>
      <c r="G73" s="182" t="s">
        <v>1116</v>
      </c>
      <c r="H73" s="174" t="s">
        <v>1116</v>
      </c>
      <c r="I73" s="174" t="s">
        <v>1116</v>
      </c>
      <c r="J73" s="174" t="s">
        <v>1116</v>
      </c>
      <c r="K73" s="174" t="s">
        <v>1116</v>
      </c>
      <c r="L73" s="184" t="s">
        <v>1116</v>
      </c>
      <c r="M73" s="185">
        <v>0.98</v>
      </c>
      <c r="N73" s="174">
        <v>1</v>
      </c>
      <c r="O73" s="174">
        <v>1</v>
      </c>
      <c r="P73" s="184" t="s">
        <v>1116</v>
      </c>
      <c r="Q73" s="202" t="str">
        <f>VLOOKUP(B73,CleanedUp2014!$B$73:$Z$132,5,FALSE)</f>
        <v>~</v>
      </c>
      <c r="R73" s="203" t="str">
        <f>VLOOKUP(B73,CleanedUp2014!$B$73:$Z$132,10,FALSE)</f>
        <v>~</v>
      </c>
      <c r="S73" s="203" t="str">
        <f>VLOOKUP(B73,CleanedUp2014!$B$73:$Z$132,15,FALSE)</f>
        <v>~</v>
      </c>
      <c r="T73" s="202" t="str">
        <f>VLOOKUP(B73,CleanedUp2014!$B$73:$Z$132,16,FALSE)</f>
        <v>~</v>
      </c>
      <c r="U73" s="203" t="str">
        <f>VLOOKUP(B73,CleanedUp2014!$B$73:$Z$132,17,FALSE)</f>
        <v>~</v>
      </c>
      <c r="V73" s="203" t="str">
        <f>VLOOKUP(B73,CleanedUp2014!$B$73:$Z$132,18,FALSE)</f>
        <v>~</v>
      </c>
      <c r="W73" s="202" t="str">
        <f>VLOOKUP(B73,CleanedUp2014!$B$73:$Z$132,19,FALSE)</f>
        <v>~</v>
      </c>
      <c r="X73" s="203" t="str">
        <f>VLOOKUP(B73,CleanedUp2014!$B$73:$Z$132,20,FALSE)</f>
        <v>~</v>
      </c>
      <c r="Y73" s="203" t="str">
        <f>VLOOKUP(B73,CleanedUp2014!$B$73:$Z$132,21,FALSE)</f>
        <v>~</v>
      </c>
      <c r="Z73" s="164"/>
    </row>
    <row r="74" spans="1:26" s="162" customFormat="1">
      <c r="A74" s="167">
        <v>72</v>
      </c>
      <c r="B74" s="162" t="s">
        <v>324</v>
      </c>
      <c r="C74" s="162" t="s">
        <v>325</v>
      </c>
      <c r="D74" s="182" t="s">
        <v>1116</v>
      </c>
      <c r="E74" s="174" t="s">
        <v>1116</v>
      </c>
      <c r="F74" s="183" t="s">
        <v>1116</v>
      </c>
      <c r="G74" s="182" t="s">
        <v>1116</v>
      </c>
      <c r="H74" s="174" t="s">
        <v>1116</v>
      </c>
      <c r="I74" s="174" t="s">
        <v>1116</v>
      </c>
      <c r="J74" s="174" t="s">
        <v>1116</v>
      </c>
      <c r="K74" s="174" t="s">
        <v>1116</v>
      </c>
      <c r="L74" s="184" t="s">
        <v>1116</v>
      </c>
      <c r="M74" s="185">
        <v>1</v>
      </c>
      <c r="N74" s="174">
        <v>0.92</v>
      </c>
      <c r="O74" s="174">
        <v>1</v>
      </c>
      <c r="P74" s="184" t="s">
        <v>1116</v>
      </c>
      <c r="Q74" s="202" t="str">
        <f>VLOOKUP(B74,CleanedUp2014!$B$73:$Z$132,5,FALSE)</f>
        <v>~</v>
      </c>
      <c r="R74" s="203" t="str">
        <f>VLOOKUP(B74,CleanedUp2014!$B$73:$Z$132,10,FALSE)</f>
        <v>~</v>
      </c>
      <c r="S74" s="203" t="str">
        <f>VLOOKUP(B74,CleanedUp2014!$B$73:$Z$132,15,FALSE)</f>
        <v>~</v>
      </c>
      <c r="T74" s="202" t="str">
        <f>VLOOKUP(B74,CleanedUp2014!$B$73:$Z$132,16,FALSE)</f>
        <v>~</v>
      </c>
      <c r="U74" s="203" t="str">
        <f>VLOOKUP(B74,CleanedUp2014!$B$73:$Z$132,17,FALSE)</f>
        <v>~</v>
      </c>
      <c r="V74" s="203" t="str">
        <f>VLOOKUP(B74,CleanedUp2014!$B$73:$Z$132,18,FALSE)</f>
        <v>~</v>
      </c>
      <c r="W74" s="202" t="str">
        <f>VLOOKUP(B74,CleanedUp2014!$B$73:$Z$132,19,FALSE)</f>
        <v>~</v>
      </c>
      <c r="X74" s="203" t="str">
        <f>VLOOKUP(B74,CleanedUp2014!$B$73:$Z$132,20,FALSE)</f>
        <v>~</v>
      </c>
      <c r="Y74" s="203" t="str">
        <f>VLOOKUP(B74,CleanedUp2014!$B$73:$Z$132,21,FALSE)</f>
        <v>~</v>
      </c>
      <c r="Z74" s="164"/>
    </row>
    <row r="75" spans="1:26" s="162" customFormat="1">
      <c r="A75" s="167">
        <v>73</v>
      </c>
      <c r="B75" s="162" t="s">
        <v>326</v>
      </c>
      <c r="C75" s="162" t="s">
        <v>327</v>
      </c>
      <c r="D75" s="182" t="s">
        <v>1116</v>
      </c>
      <c r="E75" s="174" t="s">
        <v>1116</v>
      </c>
      <c r="F75" s="183" t="s">
        <v>1116</v>
      </c>
      <c r="G75" s="182" t="s">
        <v>1116</v>
      </c>
      <c r="H75" s="174" t="s">
        <v>1116</v>
      </c>
      <c r="I75" s="174" t="s">
        <v>1116</v>
      </c>
      <c r="J75" s="174" t="s">
        <v>1116</v>
      </c>
      <c r="K75" s="174" t="s">
        <v>1116</v>
      </c>
      <c r="L75" s="184">
        <v>90</v>
      </c>
      <c r="M75" s="185">
        <v>0.77</v>
      </c>
      <c r="N75" s="174">
        <v>1</v>
      </c>
      <c r="O75" s="174">
        <v>0.96</v>
      </c>
      <c r="P75" s="109" t="s">
        <v>11</v>
      </c>
      <c r="Q75" s="202" t="str">
        <f>VLOOKUP(B75,CleanedUp2014!$B$73:$Z$132,5,FALSE)</f>
        <v>~</v>
      </c>
      <c r="R75" s="203" t="str">
        <f>VLOOKUP(B75,CleanedUp2014!$B$73:$Z$132,10,FALSE)</f>
        <v>~</v>
      </c>
      <c r="S75" s="203" t="str">
        <f>VLOOKUP(B75,CleanedUp2014!$B$73:$Z$132,15,FALSE)</f>
        <v>~</v>
      </c>
      <c r="T75" s="202" t="str">
        <f>VLOOKUP(B75,CleanedUp2014!$B$73:$Z$132,16,FALSE)</f>
        <v>~</v>
      </c>
      <c r="U75" s="203" t="str">
        <f>VLOOKUP(B75,CleanedUp2014!$B$73:$Z$132,17,FALSE)</f>
        <v>~</v>
      </c>
      <c r="V75" s="203" t="str">
        <f>VLOOKUP(B75,CleanedUp2014!$B$73:$Z$132,18,FALSE)</f>
        <v>~</v>
      </c>
      <c r="W75" s="202" t="str">
        <f>VLOOKUP(B75,CleanedUp2014!$B$73:$Z$132,19,FALSE)</f>
        <v>~</v>
      </c>
      <c r="X75" s="203" t="str">
        <f>VLOOKUP(B75,CleanedUp2014!$B$73:$Z$132,20,FALSE)</f>
        <v>~</v>
      </c>
      <c r="Y75" s="203" t="str">
        <f>VLOOKUP(B75,CleanedUp2014!$B$73:$Z$132,21,FALSE)</f>
        <v>~</v>
      </c>
      <c r="Z75" s="164"/>
    </row>
    <row r="76" spans="1:26" s="162" customFormat="1">
      <c r="A76" s="167">
        <v>74</v>
      </c>
      <c r="B76" s="162" t="s">
        <v>328</v>
      </c>
      <c r="C76" s="162" t="s">
        <v>329</v>
      </c>
      <c r="D76" s="182" t="s">
        <v>1116</v>
      </c>
      <c r="E76" s="174" t="s">
        <v>1116</v>
      </c>
      <c r="F76" s="183" t="s">
        <v>1116</v>
      </c>
      <c r="G76" s="182" t="s">
        <v>1116</v>
      </c>
      <c r="H76" s="174" t="s">
        <v>1116</v>
      </c>
      <c r="I76" s="174" t="s">
        <v>1116</v>
      </c>
      <c r="J76" s="174" t="s">
        <v>1116</v>
      </c>
      <c r="K76" s="174" t="s">
        <v>1116</v>
      </c>
      <c r="L76" s="184" t="s">
        <v>1116</v>
      </c>
      <c r="M76" s="185">
        <v>0.91</v>
      </c>
      <c r="N76" s="174">
        <v>0.94</v>
      </c>
      <c r="O76" s="174">
        <v>1</v>
      </c>
      <c r="P76" s="184" t="s">
        <v>1116</v>
      </c>
      <c r="Q76" s="202" t="str">
        <f>VLOOKUP(B76,CleanedUp2014!$B$73:$Z$132,5,FALSE)</f>
        <v>~</v>
      </c>
      <c r="R76" s="203" t="str">
        <f>VLOOKUP(B76,CleanedUp2014!$B$73:$Z$132,10,FALSE)</f>
        <v>~</v>
      </c>
      <c r="S76" s="203" t="str">
        <f>VLOOKUP(B76,CleanedUp2014!$B$73:$Z$132,15,FALSE)</f>
        <v>~</v>
      </c>
      <c r="T76" s="202" t="str">
        <f>VLOOKUP(B76,CleanedUp2014!$B$73:$Z$132,16,FALSE)</f>
        <v>~</v>
      </c>
      <c r="U76" s="203" t="str">
        <f>VLOOKUP(B76,CleanedUp2014!$B$73:$Z$132,17,FALSE)</f>
        <v>~</v>
      </c>
      <c r="V76" s="203" t="str">
        <f>VLOOKUP(B76,CleanedUp2014!$B$73:$Z$132,18,FALSE)</f>
        <v>~</v>
      </c>
      <c r="W76" s="202" t="str">
        <f>VLOOKUP(B76,CleanedUp2014!$B$73:$Z$132,19,FALSE)</f>
        <v>~</v>
      </c>
      <c r="X76" s="203" t="str">
        <f>VLOOKUP(B76,CleanedUp2014!$B$73:$Z$132,20,FALSE)</f>
        <v>~</v>
      </c>
      <c r="Y76" s="203" t="str">
        <f>VLOOKUP(B76,CleanedUp2014!$B$73:$Z$132,21,FALSE)</f>
        <v>~</v>
      </c>
      <c r="Z76" s="164"/>
    </row>
    <row r="77" spans="1:26" s="162" customFormat="1">
      <c r="A77" s="167">
        <v>75</v>
      </c>
      <c r="B77" s="162" t="s">
        <v>330</v>
      </c>
      <c r="C77" s="162" t="s">
        <v>331</v>
      </c>
      <c r="D77" s="182" t="s">
        <v>1116</v>
      </c>
      <c r="E77" s="174" t="s">
        <v>1116</v>
      </c>
      <c r="F77" s="183" t="s">
        <v>1116</v>
      </c>
      <c r="G77" s="182" t="s">
        <v>1116</v>
      </c>
      <c r="H77" s="174" t="s">
        <v>1116</v>
      </c>
      <c r="I77" s="174" t="s">
        <v>1116</v>
      </c>
      <c r="J77" s="174" t="s">
        <v>1116</v>
      </c>
      <c r="K77" s="174" t="s">
        <v>1116</v>
      </c>
      <c r="L77" s="184" t="s">
        <v>1116</v>
      </c>
      <c r="M77" s="185">
        <v>1</v>
      </c>
      <c r="N77" s="174">
        <v>1</v>
      </c>
      <c r="O77" s="174">
        <v>1</v>
      </c>
      <c r="P77" s="184" t="s">
        <v>1116</v>
      </c>
      <c r="Q77" s="202" t="str">
        <f>VLOOKUP(B77,CleanedUp2014!$B$73:$Z$132,5,FALSE)</f>
        <v>~</v>
      </c>
      <c r="R77" s="203" t="str">
        <f>VLOOKUP(B77,CleanedUp2014!$B$73:$Z$132,10,FALSE)</f>
        <v>~</v>
      </c>
      <c r="S77" s="203" t="str">
        <f>VLOOKUP(B77,CleanedUp2014!$B$73:$Z$132,15,FALSE)</f>
        <v>~</v>
      </c>
      <c r="T77" s="202" t="str">
        <f>VLOOKUP(B77,CleanedUp2014!$B$73:$Z$132,16,FALSE)</f>
        <v>~</v>
      </c>
      <c r="U77" s="203" t="str">
        <f>VLOOKUP(B77,CleanedUp2014!$B$73:$Z$132,17,FALSE)</f>
        <v>~</v>
      </c>
      <c r="V77" s="203" t="str">
        <f>VLOOKUP(B77,CleanedUp2014!$B$73:$Z$132,18,FALSE)</f>
        <v>~</v>
      </c>
      <c r="W77" s="202" t="str">
        <f>VLOOKUP(B77,CleanedUp2014!$B$73:$Z$132,19,FALSE)</f>
        <v>~</v>
      </c>
      <c r="X77" s="203" t="str">
        <f>VLOOKUP(B77,CleanedUp2014!$B$73:$Z$132,20,FALSE)</f>
        <v>~</v>
      </c>
      <c r="Y77" s="203" t="str">
        <f>VLOOKUP(B77,CleanedUp2014!$B$73:$Z$132,21,FALSE)</f>
        <v>~</v>
      </c>
      <c r="Z77" s="164"/>
    </row>
    <row r="78" spans="1:26" s="161" customFormat="1">
      <c r="A78" s="167">
        <v>76</v>
      </c>
      <c r="B78" s="162" t="s">
        <v>332</v>
      </c>
      <c r="C78" s="162" t="s">
        <v>333</v>
      </c>
      <c r="D78" s="182" t="s">
        <v>1116</v>
      </c>
      <c r="E78" s="174" t="s">
        <v>1116</v>
      </c>
      <c r="F78" s="183" t="s">
        <v>1116</v>
      </c>
      <c r="G78" s="182" t="s">
        <v>1116</v>
      </c>
      <c r="H78" s="174" t="s">
        <v>1116</v>
      </c>
      <c r="I78" s="174" t="s">
        <v>1116</v>
      </c>
      <c r="J78" s="174" t="s">
        <v>1116</v>
      </c>
      <c r="K78" s="174" t="s">
        <v>1116</v>
      </c>
      <c r="L78" s="184" t="s">
        <v>1116</v>
      </c>
      <c r="M78" s="185">
        <v>1</v>
      </c>
      <c r="N78" s="174">
        <v>1</v>
      </c>
      <c r="O78" s="174">
        <v>1</v>
      </c>
      <c r="P78" s="184" t="s">
        <v>1116</v>
      </c>
      <c r="Q78" s="202" t="str">
        <f>VLOOKUP(B78,CleanedUp2014!$B$73:$Z$132,5,FALSE)</f>
        <v>~</v>
      </c>
      <c r="R78" s="203" t="str">
        <f>VLOOKUP(B78,CleanedUp2014!$B$73:$Z$132,10,FALSE)</f>
        <v>~</v>
      </c>
      <c r="S78" s="203" t="str">
        <f>VLOOKUP(B78,CleanedUp2014!$B$73:$Z$132,15,FALSE)</f>
        <v>~</v>
      </c>
      <c r="T78" s="202" t="str">
        <f>VLOOKUP(B78,CleanedUp2014!$B$73:$Z$132,16,FALSE)</f>
        <v>~</v>
      </c>
      <c r="U78" s="203" t="str">
        <f>VLOOKUP(B78,CleanedUp2014!$B$73:$Z$132,17,FALSE)</f>
        <v>~</v>
      </c>
      <c r="V78" s="203" t="str">
        <f>VLOOKUP(B78,CleanedUp2014!$B$73:$Z$132,18,FALSE)</f>
        <v>~</v>
      </c>
      <c r="W78" s="202" t="str">
        <f>VLOOKUP(B78,CleanedUp2014!$B$73:$Z$132,19,FALSE)</f>
        <v>~</v>
      </c>
      <c r="X78" s="203" t="str">
        <f>VLOOKUP(B78,CleanedUp2014!$B$73:$Z$132,20,FALSE)</f>
        <v>~</v>
      </c>
      <c r="Y78" s="203" t="str">
        <f>VLOOKUP(B78,CleanedUp2014!$B$73:$Z$132,21,FALSE)</f>
        <v>~</v>
      </c>
      <c r="Z78" s="172"/>
    </row>
    <row r="79" spans="1:26" s="162" customFormat="1">
      <c r="A79" s="167">
        <v>77</v>
      </c>
      <c r="B79" s="162" t="s">
        <v>1068</v>
      </c>
      <c r="C79" s="162" t="s">
        <v>1069</v>
      </c>
      <c r="D79" s="182" t="s">
        <v>1116</v>
      </c>
      <c r="E79" s="174" t="s">
        <v>1116</v>
      </c>
      <c r="F79" s="183" t="s">
        <v>1116</v>
      </c>
      <c r="G79" s="182" t="s">
        <v>1116</v>
      </c>
      <c r="H79" s="174" t="s">
        <v>1116</v>
      </c>
      <c r="I79" s="174" t="s">
        <v>1116</v>
      </c>
      <c r="J79" s="174" t="s">
        <v>1116</v>
      </c>
      <c r="K79" s="174" t="s">
        <v>1116</v>
      </c>
      <c r="L79" s="184" t="s">
        <v>1116</v>
      </c>
      <c r="M79" s="185">
        <v>1</v>
      </c>
      <c r="N79" s="174">
        <v>1</v>
      </c>
      <c r="O79" s="174">
        <v>1</v>
      </c>
      <c r="P79" s="184" t="s">
        <v>1116</v>
      </c>
      <c r="Q79" s="202" t="e">
        <f>VLOOKUP(B79,CleanedUp2014!$B$73:$Z$132,5,FALSE)</f>
        <v>#N/A</v>
      </c>
      <c r="R79" s="203" t="e">
        <f>VLOOKUP(B79,CleanedUp2014!$B$73:$Z$132,10,FALSE)</f>
        <v>#N/A</v>
      </c>
      <c r="S79" s="203" t="e">
        <f>VLOOKUP(B79,CleanedUp2014!$B$73:$Z$132,15,FALSE)</f>
        <v>#N/A</v>
      </c>
      <c r="T79" s="202" t="e">
        <f>VLOOKUP(B79,CleanedUp2014!$B$73:$Z$132,16,FALSE)</f>
        <v>#N/A</v>
      </c>
      <c r="U79" s="203" t="e">
        <f>VLOOKUP(B79,CleanedUp2014!$B$73:$Z$132,17,FALSE)</f>
        <v>#N/A</v>
      </c>
      <c r="V79" s="203" t="e">
        <f>VLOOKUP(B79,CleanedUp2014!$B$73:$Z$132,18,FALSE)</f>
        <v>#N/A</v>
      </c>
      <c r="W79" s="202" t="e">
        <f>VLOOKUP(B79,CleanedUp2014!$B$73:$Z$132,19,FALSE)</f>
        <v>#N/A</v>
      </c>
      <c r="X79" s="203" t="e">
        <f>VLOOKUP(B79,CleanedUp2014!$B$73:$Z$132,20,FALSE)</f>
        <v>#N/A</v>
      </c>
      <c r="Y79" s="203" t="e">
        <f>VLOOKUP(B79,CleanedUp2014!$B$73:$Z$132,21,FALSE)</f>
        <v>#N/A</v>
      </c>
      <c r="Z79" s="164"/>
    </row>
    <row r="80" spans="1:26" s="161" customFormat="1">
      <c r="A80" s="161">
        <v>78</v>
      </c>
      <c r="B80" s="161" t="s">
        <v>263</v>
      </c>
      <c r="C80" s="161" t="s">
        <v>341</v>
      </c>
      <c r="D80" s="178">
        <v>303</v>
      </c>
      <c r="E80" s="179">
        <v>0.56000000000000005</v>
      </c>
      <c r="F80" s="170" t="s">
        <v>10</v>
      </c>
      <c r="G80" s="178">
        <v>425</v>
      </c>
      <c r="H80" s="179">
        <v>0.19</v>
      </c>
      <c r="I80" s="179">
        <v>0.22</v>
      </c>
      <c r="J80" s="179">
        <v>0.93</v>
      </c>
      <c r="K80" s="170" t="s">
        <v>11</v>
      </c>
      <c r="L80" s="180" t="s">
        <v>1116</v>
      </c>
      <c r="M80" s="181" t="s">
        <v>1116</v>
      </c>
      <c r="N80" s="179" t="s">
        <v>1116</v>
      </c>
      <c r="O80" s="179" t="s">
        <v>1116</v>
      </c>
      <c r="P80" s="180" t="s">
        <v>1116</v>
      </c>
      <c r="Q80" s="171" t="str">
        <f>VLOOKUP(B80,CleanedUp2014!$B$73:$Z$132,5,FALSE)</f>
        <v>No</v>
      </c>
      <c r="R80" s="170" t="str">
        <f>VLOOKUP(B80,CleanedUp2014!$B$73:$Z$132,10,FALSE)</f>
        <v>No</v>
      </c>
      <c r="S80" s="170" t="str">
        <f>VLOOKUP(B80,CleanedUp2014!$B$73:$Z$132,15,FALSE)</f>
        <v>~</v>
      </c>
      <c r="T80" s="171" t="str">
        <f>VLOOKUP(B80,CleanedUp2014!$B$73:$Z$132,16,FALSE)</f>
        <v>~</v>
      </c>
      <c r="U80" s="170" t="str">
        <f>VLOOKUP(B80,CleanedUp2014!$B$73:$Z$132,17,FALSE)</f>
        <v>~</v>
      </c>
      <c r="V80" s="170" t="str">
        <f>VLOOKUP(B80,CleanedUp2014!$B$73:$Z$132,18,FALSE)</f>
        <v>~</v>
      </c>
      <c r="W80" s="171" t="str">
        <f>VLOOKUP(B80,CleanedUp2014!$B$73:$Z$132,19,FALSE)</f>
        <v>~</v>
      </c>
      <c r="X80" s="170" t="str">
        <f>VLOOKUP(B80,CleanedUp2014!$B$73:$Z$132,20,FALSE)</f>
        <v>~</v>
      </c>
      <c r="Y80" s="170" t="str">
        <f>VLOOKUP(B80,CleanedUp2014!$B$73:$Z$132,21,FALSE)</f>
        <v>~</v>
      </c>
      <c r="Z80" s="172"/>
    </row>
    <row r="81" spans="1:26" s="162" customFormat="1">
      <c r="A81" s="167">
        <v>79</v>
      </c>
      <c r="B81" s="162" t="s">
        <v>1070</v>
      </c>
      <c r="C81" s="162" t="s">
        <v>1071</v>
      </c>
      <c r="D81" s="182" t="s">
        <v>1116</v>
      </c>
      <c r="E81" s="174" t="s">
        <v>1116</v>
      </c>
      <c r="F81" s="183" t="s">
        <v>1116</v>
      </c>
      <c r="G81" s="182" t="s">
        <v>1116</v>
      </c>
      <c r="H81" s="174" t="s">
        <v>1116</v>
      </c>
      <c r="I81" s="174" t="s">
        <v>1116</v>
      </c>
      <c r="J81" s="174" t="s">
        <v>1116</v>
      </c>
      <c r="K81" s="174" t="s">
        <v>1116</v>
      </c>
      <c r="L81" s="184" t="s">
        <v>1116</v>
      </c>
      <c r="M81" s="185">
        <v>1</v>
      </c>
      <c r="N81" s="174">
        <v>1</v>
      </c>
      <c r="O81" s="174">
        <v>1</v>
      </c>
      <c r="P81" s="184" t="s">
        <v>1116</v>
      </c>
      <c r="Q81" s="202" t="e">
        <f>VLOOKUP(B81,CleanedUp2014!$B$73:$Z$132,5,FALSE)</f>
        <v>#N/A</v>
      </c>
      <c r="R81" s="203" t="e">
        <f>VLOOKUP(B81,CleanedUp2014!$B$73:$Z$132,10,FALSE)</f>
        <v>#N/A</v>
      </c>
      <c r="S81" s="203" t="e">
        <f>VLOOKUP(B81,CleanedUp2014!$B$73:$Z$132,15,FALSE)</f>
        <v>#N/A</v>
      </c>
      <c r="T81" s="202" t="e">
        <f>VLOOKUP(B81,CleanedUp2014!$B$73:$Z$132,16,FALSE)</f>
        <v>#N/A</v>
      </c>
      <c r="U81" s="203" t="e">
        <f>VLOOKUP(B81,CleanedUp2014!$B$73:$Z$132,17,FALSE)</f>
        <v>#N/A</v>
      </c>
      <c r="V81" s="203" t="e">
        <f>VLOOKUP(B81,CleanedUp2014!$B$73:$Z$132,18,FALSE)</f>
        <v>#N/A</v>
      </c>
      <c r="W81" s="202" t="e">
        <f>VLOOKUP(B81,CleanedUp2014!$B$73:$Z$132,19,FALSE)</f>
        <v>#N/A</v>
      </c>
      <c r="X81" s="203" t="e">
        <f>VLOOKUP(B81,CleanedUp2014!$B$73:$Z$132,20,FALSE)</f>
        <v>#N/A</v>
      </c>
      <c r="Y81" s="203" t="e">
        <f>VLOOKUP(B81,CleanedUp2014!$B$73:$Z$132,21,FALSE)</f>
        <v>#N/A</v>
      </c>
      <c r="Z81" s="164"/>
    </row>
    <row r="82" spans="1:26" s="162" customFormat="1">
      <c r="A82" s="167">
        <v>80</v>
      </c>
      <c r="B82" s="162" t="s">
        <v>1072</v>
      </c>
      <c r="C82" s="162" t="s">
        <v>1073</v>
      </c>
      <c r="D82" s="182" t="s">
        <v>1116</v>
      </c>
      <c r="E82" s="174" t="s">
        <v>1116</v>
      </c>
      <c r="F82" s="183" t="s">
        <v>1116</v>
      </c>
      <c r="G82" s="182" t="s">
        <v>1116</v>
      </c>
      <c r="H82" s="174" t="s">
        <v>1116</v>
      </c>
      <c r="I82" s="174" t="s">
        <v>1116</v>
      </c>
      <c r="J82" s="174" t="s">
        <v>1116</v>
      </c>
      <c r="K82" s="174" t="s">
        <v>1116</v>
      </c>
      <c r="L82" s="184" t="s">
        <v>1116</v>
      </c>
      <c r="M82" s="185">
        <v>1</v>
      </c>
      <c r="N82" s="174">
        <v>0.95</v>
      </c>
      <c r="O82" s="174">
        <v>0.9</v>
      </c>
      <c r="P82" s="184" t="s">
        <v>1116</v>
      </c>
      <c r="Q82" s="202" t="e">
        <f>VLOOKUP(B82,CleanedUp2014!$B$73:$Z$132,5,FALSE)</f>
        <v>#N/A</v>
      </c>
      <c r="R82" s="203" t="e">
        <f>VLOOKUP(B82,CleanedUp2014!$B$73:$Z$132,10,FALSE)</f>
        <v>#N/A</v>
      </c>
      <c r="S82" s="203" t="e">
        <f>VLOOKUP(B82,CleanedUp2014!$B$73:$Z$132,15,FALSE)</f>
        <v>#N/A</v>
      </c>
      <c r="T82" s="202" t="e">
        <f>VLOOKUP(B82,CleanedUp2014!$B$73:$Z$132,16,FALSE)</f>
        <v>#N/A</v>
      </c>
      <c r="U82" s="203" t="e">
        <f>VLOOKUP(B82,CleanedUp2014!$B$73:$Z$132,17,FALSE)</f>
        <v>#N/A</v>
      </c>
      <c r="V82" s="203" t="e">
        <f>VLOOKUP(B82,CleanedUp2014!$B$73:$Z$132,18,FALSE)</f>
        <v>#N/A</v>
      </c>
      <c r="W82" s="202" t="e">
        <f>VLOOKUP(B82,CleanedUp2014!$B$73:$Z$132,19,FALSE)</f>
        <v>#N/A</v>
      </c>
      <c r="X82" s="203" t="e">
        <f>VLOOKUP(B82,CleanedUp2014!$B$73:$Z$132,20,FALSE)</f>
        <v>#N/A</v>
      </c>
      <c r="Y82" s="203" t="e">
        <f>VLOOKUP(B82,CleanedUp2014!$B$73:$Z$132,21,FALSE)</f>
        <v>#N/A</v>
      </c>
      <c r="Z82" s="164"/>
    </row>
    <row r="83" spans="1:26" s="162" customFormat="1">
      <c r="A83" s="167">
        <v>81</v>
      </c>
      <c r="B83" s="162" t="s">
        <v>1074</v>
      </c>
      <c r="C83" s="162" t="s">
        <v>1075</v>
      </c>
      <c r="D83" s="182" t="s">
        <v>1116</v>
      </c>
      <c r="E83" s="174" t="s">
        <v>1116</v>
      </c>
      <c r="F83" s="183" t="s">
        <v>1116</v>
      </c>
      <c r="G83" s="182" t="s">
        <v>1116</v>
      </c>
      <c r="H83" s="174" t="s">
        <v>1116</v>
      </c>
      <c r="I83" s="174" t="s">
        <v>1116</v>
      </c>
      <c r="J83" s="174" t="s">
        <v>1116</v>
      </c>
      <c r="K83" s="174" t="s">
        <v>1116</v>
      </c>
      <c r="L83" s="184" t="s">
        <v>1116</v>
      </c>
      <c r="M83" s="185">
        <v>1</v>
      </c>
      <c r="N83" s="174">
        <v>0.8</v>
      </c>
      <c r="O83" s="174">
        <v>1</v>
      </c>
      <c r="P83" s="184" t="s">
        <v>1116</v>
      </c>
      <c r="Q83" s="202" t="e">
        <f>VLOOKUP(B83,CleanedUp2014!$B$73:$Z$132,5,FALSE)</f>
        <v>#N/A</v>
      </c>
      <c r="R83" s="203" t="e">
        <f>VLOOKUP(B83,CleanedUp2014!$B$73:$Z$132,10,FALSE)</f>
        <v>#N/A</v>
      </c>
      <c r="S83" s="203" t="e">
        <f>VLOOKUP(B83,CleanedUp2014!$B$73:$Z$132,15,FALSE)</f>
        <v>#N/A</v>
      </c>
      <c r="T83" s="202" t="e">
        <f>VLOOKUP(B83,CleanedUp2014!$B$73:$Z$132,16,FALSE)</f>
        <v>#N/A</v>
      </c>
      <c r="U83" s="203" t="e">
        <f>VLOOKUP(B83,CleanedUp2014!$B$73:$Z$132,17,FALSE)</f>
        <v>#N/A</v>
      </c>
      <c r="V83" s="203" t="e">
        <f>VLOOKUP(B83,CleanedUp2014!$B$73:$Z$132,18,FALSE)</f>
        <v>#N/A</v>
      </c>
      <c r="W83" s="202" t="e">
        <f>VLOOKUP(B83,CleanedUp2014!$B$73:$Z$132,19,FALSE)</f>
        <v>#N/A</v>
      </c>
      <c r="X83" s="203" t="e">
        <f>VLOOKUP(B83,CleanedUp2014!$B$73:$Z$132,20,FALSE)</f>
        <v>#N/A</v>
      </c>
      <c r="Y83" s="203" t="e">
        <f>VLOOKUP(B83,CleanedUp2014!$B$73:$Z$132,21,FALSE)</f>
        <v>#N/A</v>
      </c>
      <c r="Z83" s="164"/>
    </row>
    <row r="84" spans="1:26" s="162" customFormat="1">
      <c r="A84" s="167">
        <v>82</v>
      </c>
      <c r="B84" s="162" t="s">
        <v>1076</v>
      </c>
      <c r="C84" s="162" t="s">
        <v>1077</v>
      </c>
      <c r="D84" s="182" t="s">
        <v>1116</v>
      </c>
      <c r="E84" s="174" t="s">
        <v>1116</v>
      </c>
      <c r="F84" s="183" t="s">
        <v>1116</v>
      </c>
      <c r="G84" s="182" t="s">
        <v>1116</v>
      </c>
      <c r="H84" s="174" t="s">
        <v>1116</v>
      </c>
      <c r="I84" s="174" t="s">
        <v>1116</v>
      </c>
      <c r="J84" s="174" t="s">
        <v>1116</v>
      </c>
      <c r="K84" s="174" t="s">
        <v>1116</v>
      </c>
      <c r="L84" s="184" t="s">
        <v>1116</v>
      </c>
      <c r="M84" s="185" t="s">
        <v>1116</v>
      </c>
      <c r="N84" s="174" t="s">
        <v>1116</v>
      </c>
      <c r="O84" s="174" t="s">
        <v>1116</v>
      </c>
      <c r="P84" s="184" t="s">
        <v>1116</v>
      </c>
      <c r="Q84" s="202" t="e">
        <f>VLOOKUP(B84,CleanedUp2014!$B$73:$Z$132,5,FALSE)</f>
        <v>#N/A</v>
      </c>
      <c r="R84" s="203" t="e">
        <f>VLOOKUP(B84,CleanedUp2014!$B$73:$Z$132,10,FALSE)</f>
        <v>#N/A</v>
      </c>
      <c r="S84" s="203" t="e">
        <f>VLOOKUP(B84,CleanedUp2014!$B$73:$Z$132,15,FALSE)</f>
        <v>#N/A</v>
      </c>
      <c r="T84" s="202" t="e">
        <f>VLOOKUP(B84,CleanedUp2014!$B$73:$Z$132,16,FALSE)</f>
        <v>#N/A</v>
      </c>
      <c r="U84" s="203" t="e">
        <f>VLOOKUP(B84,CleanedUp2014!$B$73:$Z$132,17,FALSE)</f>
        <v>#N/A</v>
      </c>
      <c r="V84" s="203" t="e">
        <f>VLOOKUP(B84,CleanedUp2014!$B$73:$Z$132,18,FALSE)</f>
        <v>#N/A</v>
      </c>
      <c r="W84" s="202" t="e">
        <f>VLOOKUP(B84,CleanedUp2014!$B$73:$Z$132,19,FALSE)</f>
        <v>#N/A</v>
      </c>
      <c r="X84" s="203" t="e">
        <f>VLOOKUP(B84,CleanedUp2014!$B$73:$Z$132,20,FALSE)</f>
        <v>#N/A</v>
      </c>
      <c r="Y84" s="203" t="e">
        <f>VLOOKUP(B84,CleanedUp2014!$B$73:$Z$132,21,FALSE)</f>
        <v>#N/A</v>
      </c>
      <c r="Z84" s="164"/>
    </row>
    <row r="85" spans="1:26" s="161" customFormat="1">
      <c r="A85" s="167">
        <v>83</v>
      </c>
      <c r="B85" s="162" t="s">
        <v>268</v>
      </c>
      <c r="C85" s="162" t="s">
        <v>269</v>
      </c>
      <c r="D85" s="182" t="s">
        <v>1116</v>
      </c>
      <c r="E85" s="174" t="s">
        <v>1116</v>
      </c>
      <c r="F85" s="183" t="s">
        <v>1116</v>
      </c>
      <c r="G85" s="182" t="s">
        <v>1116</v>
      </c>
      <c r="H85" s="174" t="s">
        <v>1116</v>
      </c>
      <c r="I85" s="174" t="s">
        <v>1116</v>
      </c>
      <c r="J85" s="174" t="s">
        <v>1116</v>
      </c>
      <c r="K85" s="174" t="s">
        <v>1116</v>
      </c>
      <c r="L85" s="184" t="s">
        <v>1116</v>
      </c>
      <c r="M85" s="185">
        <v>1</v>
      </c>
      <c r="N85" s="174">
        <v>1</v>
      </c>
      <c r="O85" s="174">
        <v>1</v>
      </c>
      <c r="P85" s="184" t="s">
        <v>1116</v>
      </c>
      <c r="Q85" s="202" t="str">
        <f>VLOOKUP(B85,CleanedUp2014!$B$73:$Z$132,5,FALSE)</f>
        <v>~</v>
      </c>
      <c r="R85" s="203" t="str">
        <f>VLOOKUP(B85,CleanedUp2014!$B$73:$Z$132,10,FALSE)</f>
        <v>~</v>
      </c>
      <c r="S85" s="203" t="str">
        <f>VLOOKUP(B85,CleanedUp2014!$B$73:$Z$132,15,FALSE)</f>
        <v>~</v>
      </c>
      <c r="T85" s="202" t="str">
        <f>VLOOKUP(B85,CleanedUp2014!$B$73:$Z$132,16,FALSE)</f>
        <v>~</v>
      </c>
      <c r="U85" s="203" t="str">
        <f>VLOOKUP(B85,CleanedUp2014!$B$73:$Z$132,17,FALSE)</f>
        <v>~</v>
      </c>
      <c r="V85" s="203" t="str">
        <f>VLOOKUP(B85,CleanedUp2014!$B$73:$Z$132,18,FALSE)</f>
        <v>~</v>
      </c>
      <c r="W85" s="202" t="str">
        <f>VLOOKUP(B85,CleanedUp2014!$B$73:$Z$132,19,FALSE)</f>
        <v>~</v>
      </c>
      <c r="X85" s="203" t="str">
        <f>VLOOKUP(B85,CleanedUp2014!$B$73:$Z$132,20,FALSE)</f>
        <v>~</v>
      </c>
      <c r="Y85" s="203" t="str">
        <f>VLOOKUP(B85,CleanedUp2014!$B$73:$Z$132,21,FALSE)</f>
        <v>~</v>
      </c>
      <c r="Z85" s="172"/>
    </row>
    <row r="86" spans="1:26" s="162" customFormat="1">
      <c r="A86" s="167">
        <v>84</v>
      </c>
      <c r="B86" s="162" t="s">
        <v>1078</v>
      </c>
      <c r="C86" s="162" t="s">
        <v>1079</v>
      </c>
      <c r="D86" s="182" t="s">
        <v>1116</v>
      </c>
      <c r="E86" s="174" t="s">
        <v>1116</v>
      </c>
      <c r="F86" s="183" t="s">
        <v>1116</v>
      </c>
      <c r="G86" s="182" t="s">
        <v>1116</v>
      </c>
      <c r="H86" s="174" t="s">
        <v>1116</v>
      </c>
      <c r="I86" s="174" t="s">
        <v>1116</v>
      </c>
      <c r="J86" s="174" t="s">
        <v>1116</v>
      </c>
      <c r="K86" s="174" t="s">
        <v>1116</v>
      </c>
      <c r="L86" s="184" t="s">
        <v>1116</v>
      </c>
      <c r="M86" s="185">
        <v>1</v>
      </c>
      <c r="N86" s="174">
        <v>1</v>
      </c>
      <c r="O86" s="174">
        <v>1</v>
      </c>
      <c r="P86" s="184" t="s">
        <v>1116</v>
      </c>
      <c r="Q86" s="202" t="e">
        <f>VLOOKUP(B86,CleanedUp2014!$B$73:$Z$132,5,FALSE)</f>
        <v>#N/A</v>
      </c>
      <c r="R86" s="203" t="e">
        <f>VLOOKUP(B86,CleanedUp2014!$B$73:$Z$132,10,FALSE)</f>
        <v>#N/A</v>
      </c>
      <c r="S86" s="203" t="e">
        <f>VLOOKUP(B86,CleanedUp2014!$B$73:$Z$132,15,FALSE)</f>
        <v>#N/A</v>
      </c>
      <c r="T86" s="202" t="e">
        <f>VLOOKUP(B86,CleanedUp2014!$B$73:$Z$132,16,FALSE)</f>
        <v>#N/A</v>
      </c>
      <c r="U86" s="203" t="e">
        <f>VLOOKUP(B86,CleanedUp2014!$B$73:$Z$132,17,FALSE)</f>
        <v>#N/A</v>
      </c>
      <c r="V86" s="203" t="e">
        <f>VLOOKUP(B86,CleanedUp2014!$B$73:$Z$132,18,FALSE)</f>
        <v>#N/A</v>
      </c>
      <c r="W86" s="202" t="e">
        <f>VLOOKUP(B86,CleanedUp2014!$B$73:$Z$132,19,FALSE)</f>
        <v>#N/A</v>
      </c>
      <c r="X86" s="203" t="e">
        <f>VLOOKUP(B86,CleanedUp2014!$B$73:$Z$132,20,FALSE)</f>
        <v>#N/A</v>
      </c>
      <c r="Y86" s="203" t="e">
        <f>VLOOKUP(B86,CleanedUp2014!$B$73:$Z$132,21,FALSE)</f>
        <v>#N/A</v>
      </c>
      <c r="Z86" s="164"/>
    </row>
    <row r="87" spans="1:26" s="162" customFormat="1">
      <c r="A87" s="167">
        <v>85</v>
      </c>
      <c r="B87" s="162" t="s">
        <v>270</v>
      </c>
      <c r="C87" s="162" t="s">
        <v>271</v>
      </c>
      <c r="D87" s="182" t="s">
        <v>1116</v>
      </c>
      <c r="E87" s="174" t="s">
        <v>1116</v>
      </c>
      <c r="F87" s="183" t="s">
        <v>1116</v>
      </c>
      <c r="G87" s="182" t="s">
        <v>1116</v>
      </c>
      <c r="H87" s="174" t="s">
        <v>1116</v>
      </c>
      <c r="I87" s="174" t="s">
        <v>1116</v>
      </c>
      <c r="J87" s="174" t="s">
        <v>1116</v>
      </c>
      <c r="K87" s="174" t="s">
        <v>1116</v>
      </c>
      <c r="L87" s="184">
        <v>72</v>
      </c>
      <c r="M87" s="185">
        <v>0.97</v>
      </c>
      <c r="N87" s="174">
        <v>1</v>
      </c>
      <c r="O87" s="174">
        <v>1</v>
      </c>
      <c r="P87" s="109" t="s">
        <v>11</v>
      </c>
      <c r="Q87" s="202" t="str">
        <f>VLOOKUP(B87,CleanedUp2014!$B$73:$Z$132,5,FALSE)</f>
        <v>~</v>
      </c>
      <c r="R87" s="203" t="str">
        <f>VLOOKUP(B87,CleanedUp2014!$B$73:$Z$132,10,FALSE)</f>
        <v>~</v>
      </c>
      <c r="S87" s="203" t="str">
        <f>VLOOKUP(B87,CleanedUp2014!$B$73:$Z$132,15,FALSE)</f>
        <v>No</v>
      </c>
      <c r="T87" s="202" t="str">
        <f>VLOOKUP(B87,CleanedUp2014!$B$73:$Z$132,16,FALSE)</f>
        <v>~</v>
      </c>
      <c r="U87" s="203" t="str">
        <f>VLOOKUP(B87,CleanedUp2014!$B$73:$Z$132,17,FALSE)</f>
        <v>~</v>
      </c>
      <c r="V87" s="203" t="str">
        <f>VLOOKUP(B87,CleanedUp2014!$B$73:$Z$132,18,FALSE)</f>
        <v>~</v>
      </c>
      <c r="W87" s="202" t="str">
        <f>VLOOKUP(B87,CleanedUp2014!$B$73:$Z$132,19,FALSE)</f>
        <v>~</v>
      </c>
      <c r="X87" s="203" t="str">
        <f>VLOOKUP(B87,CleanedUp2014!$B$73:$Z$132,20,FALSE)</f>
        <v>~</v>
      </c>
      <c r="Y87" s="203" t="str">
        <f>VLOOKUP(B87,CleanedUp2014!$B$73:$Z$132,21,FALSE)</f>
        <v>~</v>
      </c>
      <c r="Z87" s="164"/>
    </row>
    <row r="88" spans="1:26" s="162" customFormat="1">
      <c r="A88" s="167">
        <v>86</v>
      </c>
      <c r="B88" s="162" t="s">
        <v>1080</v>
      </c>
      <c r="C88" s="162" t="s">
        <v>1081</v>
      </c>
      <c r="D88" s="182" t="s">
        <v>1116</v>
      </c>
      <c r="E88" s="174" t="s">
        <v>1116</v>
      </c>
      <c r="F88" s="183" t="s">
        <v>1116</v>
      </c>
      <c r="G88" s="182" t="s">
        <v>1116</v>
      </c>
      <c r="H88" s="174" t="s">
        <v>1116</v>
      </c>
      <c r="I88" s="174" t="s">
        <v>1116</v>
      </c>
      <c r="J88" s="174" t="s">
        <v>1116</v>
      </c>
      <c r="K88" s="174" t="s">
        <v>1116</v>
      </c>
      <c r="L88" s="184" t="s">
        <v>1116</v>
      </c>
      <c r="M88" s="185" t="s">
        <v>1116</v>
      </c>
      <c r="N88" s="174" t="s">
        <v>1116</v>
      </c>
      <c r="O88" s="174" t="s">
        <v>1116</v>
      </c>
      <c r="P88" s="184" t="s">
        <v>1116</v>
      </c>
      <c r="Q88" s="202" t="e">
        <f>VLOOKUP(B88,CleanedUp2014!$B$73:$Z$132,5,FALSE)</f>
        <v>#N/A</v>
      </c>
      <c r="R88" s="203" t="e">
        <f>VLOOKUP(B88,CleanedUp2014!$B$73:$Z$132,10,FALSE)</f>
        <v>#N/A</v>
      </c>
      <c r="S88" s="203" t="e">
        <f>VLOOKUP(B88,CleanedUp2014!$B$73:$Z$132,15,FALSE)</f>
        <v>#N/A</v>
      </c>
      <c r="T88" s="202" t="e">
        <f>VLOOKUP(B88,CleanedUp2014!$B$73:$Z$132,16,FALSE)</f>
        <v>#N/A</v>
      </c>
      <c r="U88" s="203" t="e">
        <f>VLOOKUP(B88,CleanedUp2014!$B$73:$Z$132,17,FALSE)</f>
        <v>#N/A</v>
      </c>
      <c r="V88" s="203" t="e">
        <f>VLOOKUP(B88,CleanedUp2014!$B$73:$Z$132,18,FALSE)</f>
        <v>#N/A</v>
      </c>
      <c r="W88" s="202" t="e">
        <f>VLOOKUP(B88,CleanedUp2014!$B$73:$Z$132,19,FALSE)</f>
        <v>#N/A</v>
      </c>
      <c r="X88" s="203" t="e">
        <f>VLOOKUP(B88,CleanedUp2014!$B$73:$Z$132,20,FALSE)</f>
        <v>#N/A</v>
      </c>
      <c r="Y88" s="203" t="e">
        <f>VLOOKUP(B88,CleanedUp2014!$B$73:$Z$132,21,FALSE)</f>
        <v>#N/A</v>
      </c>
      <c r="Z88" s="164"/>
    </row>
    <row r="89" spans="1:26" s="162" customFormat="1">
      <c r="A89" s="167">
        <v>87</v>
      </c>
      <c r="B89" s="162" t="s">
        <v>264</v>
      </c>
      <c r="C89" s="162" t="s">
        <v>265</v>
      </c>
      <c r="D89" s="182" t="s">
        <v>1116</v>
      </c>
      <c r="E89" s="174" t="s">
        <v>1116</v>
      </c>
      <c r="F89" s="183" t="s">
        <v>1116</v>
      </c>
      <c r="G89" s="182" t="s">
        <v>1116</v>
      </c>
      <c r="H89" s="174" t="s">
        <v>1116</v>
      </c>
      <c r="I89" s="174" t="s">
        <v>1116</v>
      </c>
      <c r="J89" s="174" t="s">
        <v>1116</v>
      </c>
      <c r="K89" s="174" t="s">
        <v>1116</v>
      </c>
      <c r="L89" s="184">
        <v>69</v>
      </c>
      <c r="M89" s="185">
        <v>0.91</v>
      </c>
      <c r="N89" s="174">
        <v>1</v>
      </c>
      <c r="O89" s="174">
        <v>1</v>
      </c>
      <c r="P89" s="109" t="s">
        <v>11</v>
      </c>
      <c r="Q89" s="202" t="str">
        <f>VLOOKUP(B89,CleanedUp2014!$B$73:$Z$132,5,FALSE)</f>
        <v>~</v>
      </c>
      <c r="R89" s="203" t="str">
        <f>VLOOKUP(B89,CleanedUp2014!$B$73:$Z$132,10,FALSE)</f>
        <v>~</v>
      </c>
      <c r="S89" s="203" t="str">
        <f>VLOOKUP(B89,CleanedUp2014!$B$73:$Z$132,15,FALSE)</f>
        <v>No</v>
      </c>
      <c r="T89" s="202" t="str">
        <f>VLOOKUP(B89,CleanedUp2014!$B$73:$Z$132,16,FALSE)</f>
        <v>~</v>
      </c>
      <c r="U89" s="203" t="str">
        <f>VLOOKUP(B89,CleanedUp2014!$B$73:$Z$132,17,FALSE)</f>
        <v>~</v>
      </c>
      <c r="V89" s="203" t="str">
        <f>VLOOKUP(B89,CleanedUp2014!$B$73:$Z$132,18,FALSE)</f>
        <v>~</v>
      </c>
      <c r="W89" s="202" t="str">
        <f>VLOOKUP(B89,CleanedUp2014!$B$73:$Z$132,19,FALSE)</f>
        <v>~</v>
      </c>
      <c r="X89" s="203" t="str">
        <f>VLOOKUP(B89,CleanedUp2014!$B$73:$Z$132,20,FALSE)</f>
        <v>~</v>
      </c>
      <c r="Y89" s="203" t="str">
        <f>VLOOKUP(B89,CleanedUp2014!$B$73:$Z$132,21,FALSE)</f>
        <v>~</v>
      </c>
      <c r="Z89" s="164"/>
    </row>
    <row r="90" spans="1:26" s="162" customFormat="1">
      <c r="A90" s="167">
        <v>88</v>
      </c>
      <c r="B90" s="162" t="s">
        <v>266</v>
      </c>
      <c r="C90" s="162" t="s">
        <v>267</v>
      </c>
      <c r="D90" s="182" t="s">
        <v>1116</v>
      </c>
      <c r="E90" s="174" t="s">
        <v>1116</v>
      </c>
      <c r="F90" s="183" t="s">
        <v>1116</v>
      </c>
      <c r="G90" s="182" t="s">
        <v>1116</v>
      </c>
      <c r="H90" s="174" t="s">
        <v>1116</v>
      </c>
      <c r="I90" s="174" t="s">
        <v>1116</v>
      </c>
      <c r="J90" s="174" t="s">
        <v>1116</v>
      </c>
      <c r="K90" s="174" t="s">
        <v>1116</v>
      </c>
      <c r="L90" s="184" t="s">
        <v>1116</v>
      </c>
      <c r="M90" s="185">
        <v>1</v>
      </c>
      <c r="N90" s="174">
        <v>1</v>
      </c>
      <c r="O90" s="174">
        <v>1</v>
      </c>
      <c r="P90" s="184" t="s">
        <v>1116</v>
      </c>
      <c r="Q90" s="202" t="str">
        <f>VLOOKUP(B90,CleanedUp2014!$B$73:$Z$132,5,FALSE)</f>
        <v>~</v>
      </c>
      <c r="R90" s="203" t="str">
        <f>VLOOKUP(B90,CleanedUp2014!$B$73:$Z$132,10,FALSE)</f>
        <v>~</v>
      </c>
      <c r="S90" s="203" t="str">
        <f>VLOOKUP(B90,CleanedUp2014!$B$73:$Z$132,15,FALSE)</f>
        <v>~</v>
      </c>
      <c r="T90" s="202" t="str">
        <f>VLOOKUP(B90,CleanedUp2014!$B$73:$Z$132,16,FALSE)</f>
        <v>~</v>
      </c>
      <c r="U90" s="203" t="str">
        <f>VLOOKUP(B90,CleanedUp2014!$B$73:$Z$132,17,FALSE)</f>
        <v>~</v>
      </c>
      <c r="V90" s="203" t="str">
        <f>VLOOKUP(B90,CleanedUp2014!$B$73:$Z$132,18,FALSE)</f>
        <v>~</v>
      </c>
      <c r="W90" s="202" t="str">
        <f>VLOOKUP(B90,CleanedUp2014!$B$73:$Z$132,19,FALSE)</f>
        <v>~</v>
      </c>
      <c r="X90" s="203" t="str">
        <f>VLOOKUP(B90,CleanedUp2014!$B$73:$Z$132,20,FALSE)</f>
        <v>~</v>
      </c>
      <c r="Y90" s="203" t="str">
        <f>VLOOKUP(B90,CleanedUp2014!$B$73:$Z$132,21,FALSE)</f>
        <v>~</v>
      </c>
      <c r="Z90" s="164"/>
    </row>
    <row r="91" spans="1:26" s="162" customFormat="1">
      <c r="A91" s="167">
        <v>89</v>
      </c>
      <c r="B91" s="162" t="s">
        <v>272</v>
      </c>
      <c r="C91" s="162" t="s">
        <v>273</v>
      </c>
      <c r="D91" s="182" t="s">
        <v>1116</v>
      </c>
      <c r="E91" s="174" t="s">
        <v>1116</v>
      </c>
      <c r="F91" s="183" t="s">
        <v>1116</v>
      </c>
      <c r="G91" s="182" t="s">
        <v>1116</v>
      </c>
      <c r="H91" s="174" t="s">
        <v>1116</v>
      </c>
      <c r="I91" s="174" t="s">
        <v>1116</v>
      </c>
      <c r="J91" s="174" t="s">
        <v>1116</v>
      </c>
      <c r="K91" s="174" t="s">
        <v>1116</v>
      </c>
      <c r="L91" s="184" t="s">
        <v>1116</v>
      </c>
      <c r="M91" s="185">
        <v>1</v>
      </c>
      <c r="N91" s="174">
        <v>1</v>
      </c>
      <c r="O91" s="174">
        <v>1</v>
      </c>
      <c r="P91" s="184" t="s">
        <v>1116</v>
      </c>
      <c r="Q91" s="202" t="str">
        <f>VLOOKUP(B91,CleanedUp2014!$B$73:$Z$132,5,FALSE)</f>
        <v>~</v>
      </c>
      <c r="R91" s="203" t="str">
        <f>VLOOKUP(B91,CleanedUp2014!$B$73:$Z$132,10,FALSE)</f>
        <v>~</v>
      </c>
      <c r="S91" s="203" t="str">
        <f>VLOOKUP(B91,CleanedUp2014!$B$73:$Z$132,15,FALSE)</f>
        <v>~</v>
      </c>
      <c r="T91" s="202" t="str">
        <f>VLOOKUP(B91,CleanedUp2014!$B$73:$Z$132,16,FALSE)</f>
        <v>~</v>
      </c>
      <c r="U91" s="203" t="str">
        <f>VLOOKUP(B91,CleanedUp2014!$B$73:$Z$132,17,FALSE)</f>
        <v>~</v>
      </c>
      <c r="V91" s="203" t="str">
        <f>VLOOKUP(B91,CleanedUp2014!$B$73:$Z$132,18,FALSE)</f>
        <v>~</v>
      </c>
      <c r="W91" s="202" t="str">
        <f>VLOOKUP(B91,CleanedUp2014!$B$73:$Z$132,19,FALSE)</f>
        <v>~</v>
      </c>
      <c r="X91" s="203" t="str">
        <f>VLOOKUP(B91,CleanedUp2014!$B$73:$Z$132,20,FALSE)</f>
        <v>~</v>
      </c>
      <c r="Y91" s="203" t="str">
        <f>VLOOKUP(B91,CleanedUp2014!$B$73:$Z$132,21,FALSE)</f>
        <v>~</v>
      </c>
      <c r="Z91" s="164"/>
    </row>
    <row r="92" spans="1:26" s="162" customFormat="1">
      <c r="A92" s="167">
        <v>90</v>
      </c>
      <c r="B92" s="162" t="s">
        <v>280</v>
      </c>
      <c r="C92" s="162" t="s">
        <v>281</v>
      </c>
      <c r="D92" s="182" t="s">
        <v>1116</v>
      </c>
      <c r="E92" s="174" t="s">
        <v>1116</v>
      </c>
      <c r="F92" s="183" t="s">
        <v>1116</v>
      </c>
      <c r="G92" s="182" t="s">
        <v>1116</v>
      </c>
      <c r="H92" s="174" t="s">
        <v>1116</v>
      </c>
      <c r="I92" s="174" t="s">
        <v>1116</v>
      </c>
      <c r="J92" s="174" t="s">
        <v>1116</v>
      </c>
      <c r="K92" s="174" t="s">
        <v>1116</v>
      </c>
      <c r="L92" s="184" t="s">
        <v>1116</v>
      </c>
      <c r="M92" s="185">
        <v>0.96</v>
      </c>
      <c r="N92" s="174">
        <v>1</v>
      </c>
      <c r="O92" s="174">
        <v>1</v>
      </c>
      <c r="P92" s="184" t="s">
        <v>1116</v>
      </c>
      <c r="Q92" s="202" t="str">
        <f>VLOOKUP(B92,CleanedUp2014!$B$73:$Z$132,5,FALSE)</f>
        <v>~</v>
      </c>
      <c r="R92" s="203" t="str">
        <f>VLOOKUP(B92,CleanedUp2014!$B$73:$Z$132,10,FALSE)</f>
        <v>~</v>
      </c>
      <c r="S92" s="203" t="str">
        <f>VLOOKUP(B92,CleanedUp2014!$B$73:$Z$132,15,FALSE)</f>
        <v>~</v>
      </c>
      <c r="T92" s="202" t="str">
        <f>VLOOKUP(B92,CleanedUp2014!$B$73:$Z$132,16,FALSE)</f>
        <v>~</v>
      </c>
      <c r="U92" s="203" t="str">
        <f>VLOOKUP(B92,CleanedUp2014!$B$73:$Z$132,17,FALSE)</f>
        <v>~</v>
      </c>
      <c r="V92" s="203" t="str">
        <f>VLOOKUP(B92,CleanedUp2014!$B$73:$Z$132,18,FALSE)</f>
        <v>~</v>
      </c>
      <c r="W92" s="202" t="str">
        <f>VLOOKUP(B92,CleanedUp2014!$B$73:$Z$132,19,FALSE)</f>
        <v>~</v>
      </c>
      <c r="X92" s="203" t="str">
        <f>VLOOKUP(B92,CleanedUp2014!$B$73:$Z$132,20,FALSE)</f>
        <v>~</v>
      </c>
      <c r="Y92" s="203" t="str">
        <f>VLOOKUP(B92,CleanedUp2014!$B$73:$Z$132,21,FALSE)</f>
        <v>~</v>
      </c>
      <c r="Z92" s="164"/>
    </row>
    <row r="93" spans="1:26" s="162" customFormat="1">
      <c r="A93" s="167">
        <v>91</v>
      </c>
      <c r="B93" s="162" t="s">
        <v>274</v>
      </c>
      <c r="C93" s="162" t="s">
        <v>275</v>
      </c>
      <c r="D93" s="182" t="s">
        <v>1116</v>
      </c>
      <c r="E93" s="174" t="s">
        <v>1116</v>
      </c>
      <c r="F93" s="183" t="s">
        <v>1116</v>
      </c>
      <c r="G93" s="182" t="s">
        <v>1116</v>
      </c>
      <c r="H93" s="174" t="s">
        <v>1116</v>
      </c>
      <c r="I93" s="174" t="s">
        <v>1116</v>
      </c>
      <c r="J93" s="174" t="s">
        <v>1116</v>
      </c>
      <c r="K93" s="174" t="s">
        <v>1116</v>
      </c>
      <c r="L93" s="184" t="s">
        <v>1116</v>
      </c>
      <c r="M93" s="185">
        <v>0.33</v>
      </c>
      <c r="N93" s="174">
        <v>1</v>
      </c>
      <c r="O93" s="174">
        <v>1</v>
      </c>
      <c r="P93" s="184" t="s">
        <v>1116</v>
      </c>
      <c r="Q93" s="202" t="str">
        <f>VLOOKUP(B93,CleanedUp2014!$B$73:$Z$132,5,FALSE)</f>
        <v>~</v>
      </c>
      <c r="R93" s="203" t="str">
        <f>VLOOKUP(B93,CleanedUp2014!$B$73:$Z$132,10,FALSE)</f>
        <v>~</v>
      </c>
      <c r="S93" s="203" t="str">
        <f>VLOOKUP(B93,CleanedUp2014!$B$73:$Z$132,15,FALSE)</f>
        <v>~</v>
      </c>
      <c r="T93" s="202" t="str">
        <f>VLOOKUP(B93,CleanedUp2014!$B$73:$Z$132,16,FALSE)</f>
        <v>~</v>
      </c>
      <c r="U93" s="203" t="str">
        <f>VLOOKUP(B93,CleanedUp2014!$B$73:$Z$132,17,FALSE)</f>
        <v>~</v>
      </c>
      <c r="V93" s="203" t="str">
        <f>VLOOKUP(B93,CleanedUp2014!$B$73:$Z$132,18,FALSE)</f>
        <v>~</v>
      </c>
      <c r="W93" s="202" t="str">
        <f>VLOOKUP(B93,CleanedUp2014!$B$73:$Z$132,19,FALSE)</f>
        <v>~</v>
      </c>
      <c r="X93" s="203" t="str">
        <f>VLOOKUP(B93,CleanedUp2014!$B$73:$Z$132,20,FALSE)</f>
        <v>~</v>
      </c>
      <c r="Y93" s="203" t="str">
        <f>VLOOKUP(B93,CleanedUp2014!$B$73:$Z$132,21,FALSE)</f>
        <v>~</v>
      </c>
      <c r="Z93" s="164"/>
    </row>
    <row r="94" spans="1:26" s="162" customFormat="1">
      <c r="A94" s="167">
        <v>92</v>
      </c>
      <c r="B94" s="162" t="s">
        <v>278</v>
      </c>
      <c r="C94" s="162" t="s">
        <v>279</v>
      </c>
      <c r="D94" s="182" t="s">
        <v>1116</v>
      </c>
      <c r="E94" s="174" t="s">
        <v>1116</v>
      </c>
      <c r="F94" s="183" t="s">
        <v>1116</v>
      </c>
      <c r="G94" s="182" t="s">
        <v>1116</v>
      </c>
      <c r="H94" s="174" t="s">
        <v>1116</v>
      </c>
      <c r="I94" s="174" t="s">
        <v>1116</v>
      </c>
      <c r="J94" s="174" t="s">
        <v>1116</v>
      </c>
      <c r="K94" s="174" t="s">
        <v>1116</v>
      </c>
      <c r="L94" s="184">
        <v>53</v>
      </c>
      <c r="M94" s="185">
        <v>0.96</v>
      </c>
      <c r="N94" s="174">
        <v>1</v>
      </c>
      <c r="O94" s="174">
        <v>1</v>
      </c>
      <c r="P94" s="109" t="s">
        <v>11</v>
      </c>
      <c r="Q94" s="202" t="str">
        <f>VLOOKUP(B94,CleanedUp2014!$B$73:$Z$132,5,FALSE)</f>
        <v>~</v>
      </c>
      <c r="R94" s="203" t="str">
        <f>VLOOKUP(B94,CleanedUp2014!$B$73:$Z$132,10,FALSE)</f>
        <v>~</v>
      </c>
      <c r="S94" s="203" t="str">
        <f>VLOOKUP(B94,CleanedUp2014!$B$73:$Z$132,15,FALSE)</f>
        <v>No</v>
      </c>
      <c r="T94" s="202" t="str">
        <f>VLOOKUP(B94,CleanedUp2014!$B$73:$Z$132,16,FALSE)</f>
        <v>~</v>
      </c>
      <c r="U94" s="203" t="str">
        <f>VLOOKUP(B94,CleanedUp2014!$B$73:$Z$132,17,FALSE)</f>
        <v>~</v>
      </c>
      <c r="V94" s="203" t="str">
        <f>VLOOKUP(B94,CleanedUp2014!$B$73:$Z$132,18,FALSE)</f>
        <v>~</v>
      </c>
      <c r="W94" s="202" t="str">
        <f>VLOOKUP(B94,CleanedUp2014!$B$73:$Z$132,19,FALSE)</f>
        <v>~</v>
      </c>
      <c r="X94" s="203" t="str">
        <f>VLOOKUP(B94,CleanedUp2014!$B$73:$Z$132,20,FALSE)</f>
        <v>~</v>
      </c>
      <c r="Y94" s="203" t="str">
        <f>VLOOKUP(B94,CleanedUp2014!$B$73:$Z$132,21,FALSE)</f>
        <v>~</v>
      </c>
      <c r="Z94" s="164"/>
    </row>
    <row r="95" spans="1:26" s="162" customFormat="1">
      <c r="A95" s="167">
        <v>93</v>
      </c>
      <c r="B95" s="162" t="s">
        <v>1082</v>
      </c>
      <c r="C95" s="162" t="s">
        <v>1083</v>
      </c>
      <c r="D95" s="182" t="s">
        <v>1116</v>
      </c>
      <c r="E95" s="174" t="s">
        <v>1116</v>
      </c>
      <c r="F95" s="183" t="s">
        <v>1116</v>
      </c>
      <c r="G95" s="182" t="s">
        <v>1116</v>
      </c>
      <c r="H95" s="174" t="s">
        <v>1116</v>
      </c>
      <c r="I95" s="174" t="s">
        <v>1116</v>
      </c>
      <c r="J95" s="174" t="s">
        <v>1116</v>
      </c>
      <c r="K95" s="174" t="s">
        <v>1116</v>
      </c>
      <c r="L95" s="184" t="s">
        <v>1116</v>
      </c>
      <c r="M95" s="185">
        <v>0.93</v>
      </c>
      <c r="N95" s="174">
        <v>1</v>
      </c>
      <c r="O95" s="174">
        <v>1</v>
      </c>
      <c r="P95" s="184" t="s">
        <v>1116</v>
      </c>
      <c r="Q95" s="202" t="e">
        <f>VLOOKUP(B95,CleanedUp2014!$B$73:$Z$132,5,FALSE)</f>
        <v>#N/A</v>
      </c>
      <c r="R95" s="203" t="e">
        <f>VLOOKUP(B95,CleanedUp2014!$B$73:$Z$132,10,FALSE)</f>
        <v>#N/A</v>
      </c>
      <c r="S95" s="203" t="e">
        <f>VLOOKUP(B95,CleanedUp2014!$B$73:$Z$132,15,FALSE)</f>
        <v>#N/A</v>
      </c>
      <c r="T95" s="202" t="e">
        <f>VLOOKUP(B95,CleanedUp2014!$B$73:$Z$132,16,FALSE)</f>
        <v>#N/A</v>
      </c>
      <c r="U95" s="203" t="e">
        <f>VLOOKUP(B95,CleanedUp2014!$B$73:$Z$132,17,FALSE)</f>
        <v>#N/A</v>
      </c>
      <c r="V95" s="203" t="e">
        <f>VLOOKUP(B95,CleanedUp2014!$B$73:$Z$132,18,FALSE)</f>
        <v>#N/A</v>
      </c>
      <c r="W95" s="202" t="e">
        <f>VLOOKUP(B95,CleanedUp2014!$B$73:$Z$132,19,FALSE)</f>
        <v>#N/A</v>
      </c>
      <c r="X95" s="203" t="e">
        <f>VLOOKUP(B95,CleanedUp2014!$B$73:$Z$132,20,FALSE)</f>
        <v>#N/A</v>
      </c>
      <c r="Y95" s="203" t="e">
        <f>VLOOKUP(B95,CleanedUp2014!$B$73:$Z$132,21,FALSE)</f>
        <v>#N/A</v>
      </c>
      <c r="Z95" s="164"/>
    </row>
    <row r="96" spans="1:26" s="161" customFormat="1">
      <c r="A96" s="167">
        <v>94</v>
      </c>
      <c r="B96" s="162" t="s">
        <v>1084</v>
      </c>
      <c r="C96" s="162" t="s">
        <v>1085</v>
      </c>
      <c r="D96" s="182" t="s">
        <v>1116</v>
      </c>
      <c r="E96" s="174" t="s">
        <v>1116</v>
      </c>
      <c r="F96" s="183" t="s">
        <v>1116</v>
      </c>
      <c r="G96" s="182" t="s">
        <v>1116</v>
      </c>
      <c r="H96" s="174" t="s">
        <v>1116</v>
      </c>
      <c r="I96" s="174" t="s">
        <v>1116</v>
      </c>
      <c r="J96" s="174" t="s">
        <v>1116</v>
      </c>
      <c r="K96" s="174" t="s">
        <v>1116</v>
      </c>
      <c r="L96" s="184" t="s">
        <v>1116</v>
      </c>
      <c r="M96" s="185" t="s">
        <v>1116</v>
      </c>
      <c r="N96" s="174" t="s">
        <v>1116</v>
      </c>
      <c r="O96" s="174" t="s">
        <v>1116</v>
      </c>
      <c r="P96" s="184" t="s">
        <v>1116</v>
      </c>
      <c r="Q96" s="202" t="e">
        <f>VLOOKUP(B96,CleanedUp2014!$B$73:$Z$132,5,FALSE)</f>
        <v>#N/A</v>
      </c>
      <c r="R96" s="203" t="e">
        <f>VLOOKUP(B96,CleanedUp2014!$B$73:$Z$132,10,FALSE)</f>
        <v>#N/A</v>
      </c>
      <c r="S96" s="203" t="e">
        <f>VLOOKUP(B96,CleanedUp2014!$B$73:$Z$132,15,FALSE)</f>
        <v>#N/A</v>
      </c>
      <c r="T96" s="202" t="e">
        <f>VLOOKUP(B96,CleanedUp2014!$B$73:$Z$132,16,FALSE)</f>
        <v>#N/A</v>
      </c>
      <c r="U96" s="203" t="e">
        <f>VLOOKUP(B96,CleanedUp2014!$B$73:$Z$132,17,FALSE)</f>
        <v>#N/A</v>
      </c>
      <c r="V96" s="203" t="e">
        <f>VLOOKUP(B96,CleanedUp2014!$B$73:$Z$132,18,FALSE)</f>
        <v>#N/A</v>
      </c>
      <c r="W96" s="202" t="e">
        <f>VLOOKUP(B96,CleanedUp2014!$B$73:$Z$132,19,FALSE)</f>
        <v>#N/A</v>
      </c>
      <c r="X96" s="203" t="e">
        <f>VLOOKUP(B96,CleanedUp2014!$B$73:$Z$132,20,FALSE)</f>
        <v>#N/A</v>
      </c>
      <c r="Y96" s="203" t="e">
        <f>VLOOKUP(B96,CleanedUp2014!$B$73:$Z$132,21,FALSE)</f>
        <v>#N/A</v>
      </c>
      <c r="Z96" s="172"/>
    </row>
    <row r="97" spans="1:26" s="162" customFormat="1">
      <c r="A97" s="167">
        <v>95</v>
      </c>
      <c r="B97" s="162" t="s">
        <v>1086</v>
      </c>
      <c r="C97" s="162" t="s">
        <v>1087</v>
      </c>
      <c r="D97" s="182" t="s">
        <v>1116</v>
      </c>
      <c r="E97" s="174" t="s">
        <v>1116</v>
      </c>
      <c r="F97" s="183" t="s">
        <v>1116</v>
      </c>
      <c r="G97" s="182" t="s">
        <v>1116</v>
      </c>
      <c r="H97" s="174" t="s">
        <v>1116</v>
      </c>
      <c r="I97" s="174" t="s">
        <v>1116</v>
      </c>
      <c r="J97" s="174" t="s">
        <v>1116</v>
      </c>
      <c r="K97" s="174" t="s">
        <v>1116</v>
      </c>
      <c r="L97" s="184" t="s">
        <v>1116</v>
      </c>
      <c r="M97" s="185">
        <v>0.67</v>
      </c>
      <c r="N97" s="174">
        <v>1</v>
      </c>
      <c r="O97" s="174">
        <v>1</v>
      </c>
      <c r="P97" s="184" t="s">
        <v>1116</v>
      </c>
      <c r="Q97" s="202" t="e">
        <f>VLOOKUP(B97,CleanedUp2014!$B$73:$Z$132,5,FALSE)</f>
        <v>#N/A</v>
      </c>
      <c r="R97" s="203" t="e">
        <f>VLOOKUP(B97,CleanedUp2014!$B$73:$Z$132,10,FALSE)</f>
        <v>#N/A</v>
      </c>
      <c r="S97" s="203" t="e">
        <f>VLOOKUP(B97,CleanedUp2014!$B$73:$Z$132,15,FALSE)</f>
        <v>#N/A</v>
      </c>
      <c r="T97" s="202" t="e">
        <f>VLOOKUP(B97,CleanedUp2014!$B$73:$Z$132,16,FALSE)</f>
        <v>#N/A</v>
      </c>
      <c r="U97" s="203" t="e">
        <f>VLOOKUP(B97,CleanedUp2014!$B$73:$Z$132,17,FALSE)</f>
        <v>#N/A</v>
      </c>
      <c r="V97" s="203" t="e">
        <f>VLOOKUP(B97,CleanedUp2014!$B$73:$Z$132,18,FALSE)</f>
        <v>#N/A</v>
      </c>
      <c r="W97" s="202" t="e">
        <f>VLOOKUP(B97,CleanedUp2014!$B$73:$Z$132,19,FALSE)</f>
        <v>#N/A</v>
      </c>
      <c r="X97" s="203" t="e">
        <f>VLOOKUP(B97,CleanedUp2014!$B$73:$Z$132,20,FALSE)</f>
        <v>#N/A</v>
      </c>
      <c r="Y97" s="203" t="e">
        <f>VLOOKUP(B97,CleanedUp2014!$B$73:$Z$132,21,FALSE)</f>
        <v>#N/A</v>
      </c>
      <c r="Z97" s="164"/>
    </row>
    <row r="98" spans="1:26" s="162" customFormat="1">
      <c r="A98" s="167">
        <v>96</v>
      </c>
      <c r="B98" s="162" t="s">
        <v>282</v>
      </c>
      <c r="C98" s="162" t="s">
        <v>283</v>
      </c>
      <c r="D98" s="182" t="s">
        <v>1116</v>
      </c>
      <c r="E98" s="174" t="s">
        <v>1116</v>
      </c>
      <c r="F98" s="183" t="s">
        <v>1116</v>
      </c>
      <c r="G98" s="182" t="s">
        <v>1116</v>
      </c>
      <c r="H98" s="174" t="s">
        <v>1116</v>
      </c>
      <c r="I98" s="174" t="s">
        <v>1116</v>
      </c>
      <c r="J98" s="174" t="s">
        <v>1116</v>
      </c>
      <c r="K98" s="174" t="s">
        <v>1116</v>
      </c>
      <c r="L98" s="184" t="s">
        <v>1116</v>
      </c>
      <c r="M98" s="185">
        <v>1</v>
      </c>
      <c r="N98" s="174">
        <v>1</v>
      </c>
      <c r="O98" s="174" t="s">
        <v>1116</v>
      </c>
      <c r="P98" s="184" t="s">
        <v>1116</v>
      </c>
      <c r="Q98" s="202" t="str">
        <f>VLOOKUP(B98,CleanedUp2014!$B$73:$Z$132,5,FALSE)</f>
        <v>~</v>
      </c>
      <c r="R98" s="203" t="str">
        <f>VLOOKUP(B98,CleanedUp2014!$B$73:$Z$132,10,FALSE)</f>
        <v>~</v>
      </c>
      <c r="S98" s="203" t="str">
        <f>VLOOKUP(B98,CleanedUp2014!$B$73:$Z$132,15,FALSE)</f>
        <v>~</v>
      </c>
      <c r="T98" s="202" t="str">
        <f>VLOOKUP(B98,CleanedUp2014!$B$73:$Z$132,16,FALSE)</f>
        <v>~</v>
      </c>
      <c r="U98" s="203" t="str">
        <f>VLOOKUP(B98,CleanedUp2014!$B$73:$Z$132,17,FALSE)</f>
        <v>~</v>
      </c>
      <c r="V98" s="203" t="str">
        <f>VLOOKUP(B98,CleanedUp2014!$B$73:$Z$132,18,FALSE)</f>
        <v>~</v>
      </c>
      <c r="W98" s="202" t="str">
        <f>VLOOKUP(B98,CleanedUp2014!$B$73:$Z$132,19,FALSE)</f>
        <v>~</v>
      </c>
      <c r="X98" s="203" t="str">
        <f>VLOOKUP(B98,CleanedUp2014!$B$73:$Z$132,20,FALSE)</f>
        <v>~</v>
      </c>
      <c r="Y98" s="203" t="str">
        <f>VLOOKUP(B98,CleanedUp2014!$B$73:$Z$132,21,FALSE)</f>
        <v>~</v>
      </c>
      <c r="Z98" s="164"/>
    </row>
    <row r="99" spans="1:26" s="162" customFormat="1">
      <c r="A99" s="167">
        <v>97</v>
      </c>
      <c r="B99" s="162" t="s">
        <v>1088</v>
      </c>
      <c r="C99" s="162" t="s">
        <v>1089</v>
      </c>
      <c r="D99" s="182" t="s">
        <v>1116</v>
      </c>
      <c r="E99" s="174" t="s">
        <v>1116</v>
      </c>
      <c r="F99" s="183" t="s">
        <v>1116</v>
      </c>
      <c r="G99" s="182" t="s">
        <v>1116</v>
      </c>
      <c r="H99" s="174" t="s">
        <v>1116</v>
      </c>
      <c r="I99" s="174" t="s">
        <v>1116</v>
      </c>
      <c r="J99" s="174" t="s">
        <v>1116</v>
      </c>
      <c r="K99" s="174" t="s">
        <v>1116</v>
      </c>
      <c r="L99" s="184" t="s">
        <v>1116</v>
      </c>
      <c r="M99" s="185">
        <v>1</v>
      </c>
      <c r="N99" s="174">
        <v>1</v>
      </c>
      <c r="O99" s="174">
        <v>1</v>
      </c>
      <c r="P99" s="184" t="s">
        <v>1116</v>
      </c>
      <c r="Q99" s="202" t="e">
        <f>VLOOKUP(B99,CleanedUp2014!$B$73:$Z$132,5,FALSE)</f>
        <v>#N/A</v>
      </c>
      <c r="R99" s="203" t="e">
        <f>VLOOKUP(B99,CleanedUp2014!$B$73:$Z$132,10,FALSE)</f>
        <v>#N/A</v>
      </c>
      <c r="S99" s="203" t="e">
        <f>VLOOKUP(B99,CleanedUp2014!$B$73:$Z$132,15,FALSE)</f>
        <v>#N/A</v>
      </c>
      <c r="T99" s="202" t="e">
        <f>VLOOKUP(B99,CleanedUp2014!$B$73:$Z$132,16,FALSE)</f>
        <v>#N/A</v>
      </c>
      <c r="U99" s="203" t="e">
        <f>VLOOKUP(B99,CleanedUp2014!$B$73:$Z$132,17,FALSE)</f>
        <v>#N/A</v>
      </c>
      <c r="V99" s="203" t="e">
        <f>VLOOKUP(B99,CleanedUp2014!$B$73:$Z$132,18,FALSE)</f>
        <v>#N/A</v>
      </c>
      <c r="W99" s="202" t="e">
        <f>VLOOKUP(B99,CleanedUp2014!$B$73:$Z$132,19,FALSE)</f>
        <v>#N/A</v>
      </c>
      <c r="X99" s="203" t="e">
        <f>VLOOKUP(B99,CleanedUp2014!$B$73:$Z$132,20,FALSE)</f>
        <v>#N/A</v>
      </c>
      <c r="Y99" s="203" t="e">
        <f>VLOOKUP(B99,CleanedUp2014!$B$73:$Z$132,21,FALSE)</f>
        <v>#N/A</v>
      </c>
      <c r="Z99" s="164"/>
    </row>
    <row r="100" spans="1:26" s="161" customFormat="1">
      <c r="A100" s="161">
        <v>98</v>
      </c>
      <c r="B100" s="161" t="s">
        <v>284</v>
      </c>
      <c r="C100" s="161" t="s">
        <v>1111</v>
      </c>
      <c r="D100" s="178">
        <v>239</v>
      </c>
      <c r="E100" s="179">
        <v>0.6</v>
      </c>
      <c r="F100" s="170" t="s">
        <v>10</v>
      </c>
      <c r="G100" s="178">
        <v>325</v>
      </c>
      <c r="H100" s="179">
        <v>0.18</v>
      </c>
      <c r="I100" s="179">
        <v>0.26</v>
      </c>
      <c r="J100" s="179">
        <v>1</v>
      </c>
      <c r="K100" s="170" t="s">
        <v>10</v>
      </c>
      <c r="L100" s="180" t="s">
        <v>1116</v>
      </c>
      <c r="M100" s="181" t="s">
        <v>1116</v>
      </c>
      <c r="N100" s="179" t="s">
        <v>1116</v>
      </c>
      <c r="O100" s="179" t="s">
        <v>1116</v>
      </c>
      <c r="P100" s="180" t="s">
        <v>1116</v>
      </c>
      <c r="Q100" s="171" t="str">
        <f>VLOOKUP(B100,CleanedUp2014!$B$73:$Z$132,5,FALSE)</f>
        <v>Yes</v>
      </c>
      <c r="R100" s="170" t="str">
        <f>VLOOKUP(B100,CleanedUp2014!$B$73:$Z$132,10,FALSE)</f>
        <v>Yes</v>
      </c>
      <c r="S100" s="170" t="str">
        <f>VLOOKUP(B100,CleanedUp2014!$B$73:$Z$132,15,FALSE)</f>
        <v>~</v>
      </c>
      <c r="T100" s="171" t="str">
        <f>VLOOKUP(B100,CleanedUp2014!$B$73:$Z$132,16,FALSE)</f>
        <v>~</v>
      </c>
      <c r="U100" s="170" t="str">
        <f>VLOOKUP(B100,CleanedUp2014!$B$73:$Z$132,17,FALSE)</f>
        <v>~</v>
      </c>
      <c r="V100" s="170" t="str">
        <f>VLOOKUP(B100,CleanedUp2014!$B$73:$Z$132,18,FALSE)</f>
        <v>~</v>
      </c>
      <c r="W100" s="171" t="str">
        <f>VLOOKUP(B100,CleanedUp2014!$B$73:$Z$132,19,FALSE)</f>
        <v>~</v>
      </c>
      <c r="X100" s="170" t="str">
        <f>VLOOKUP(B100,CleanedUp2014!$B$73:$Z$132,20,FALSE)</f>
        <v>~</v>
      </c>
      <c r="Y100" s="170" t="str">
        <f>VLOOKUP(B100,CleanedUp2014!$B$73:$Z$132,21,FALSE)</f>
        <v>~</v>
      </c>
      <c r="Z100" s="172"/>
    </row>
    <row r="101" spans="1:26" s="162" customFormat="1">
      <c r="A101" s="167">
        <v>99</v>
      </c>
      <c r="B101" s="162" t="s">
        <v>287</v>
      </c>
      <c r="C101" s="162" t="s">
        <v>1090</v>
      </c>
      <c r="D101" s="182" t="s">
        <v>1116</v>
      </c>
      <c r="E101" s="174" t="s">
        <v>1116</v>
      </c>
      <c r="F101" s="183" t="s">
        <v>1116</v>
      </c>
      <c r="G101" s="182" t="s">
        <v>1116</v>
      </c>
      <c r="H101" s="174" t="s">
        <v>1116</v>
      </c>
      <c r="I101" s="174" t="s">
        <v>1116</v>
      </c>
      <c r="J101" s="174" t="s">
        <v>1116</v>
      </c>
      <c r="K101" s="174" t="s">
        <v>1116</v>
      </c>
      <c r="L101" s="184">
        <v>97</v>
      </c>
      <c r="M101" s="185">
        <v>1</v>
      </c>
      <c r="N101" s="174">
        <v>1</v>
      </c>
      <c r="O101" s="174">
        <v>1</v>
      </c>
      <c r="P101" s="109" t="s">
        <v>10</v>
      </c>
      <c r="Q101" s="202" t="str">
        <f>VLOOKUP(B101,CleanedUp2014!$B$73:$Z$132,5,FALSE)</f>
        <v>~</v>
      </c>
      <c r="R101" s="203" t="str">
        <f>VLOOKUP(B101,CleanedUp2014!$B$73:$Z$132,10,FALSE)</f>
        <v>~</v>
      </c>
      <c r="S101" s="203" t="str">
        <f>VLOOKUP(B101,CleanedUp2014!$B$73:$Z$132,15,FALSE)</f>
        <v>Yes</v>
      </c>
      <c r="T101" s="202" t="str">
        <f>VLOOKUP(B101,CleanedUp2014!$B$73:$Z$132,16,FALSE)</f>
        <v>~</v>
      </c>
      <c r="U101" s="203" t="str">
        <f>VLOOKUP(B101,CleanedUp2014!$B$73:$Z$132,17,FALSE)</f>
        <v>~</v>
      </c>
      <c r="V101" s="203" t="str">
        <f>VLOOKUP(B101,CleanedUp2014!$B$73:$Z$132,18,FALSE)</f>
        <v>~</v>
      </c>
      <c r="W101" s="202" t="str">
        <f>VLOOKUP(B101,CleanedUp2014!$B$73:$Z$132,19,FALSE)</f>
        <v>~</v>
      </c>
      <c r="X101" s="203" t="str">
        <f>VLOOKUP(B101,CleanedUp2014!$B$73:$Z$132,20,FALSE)</f>
        <v>~</v>
      </c>
      <c r="Y101" s="203" t="str">
        <f>VLOOKUP(B101,CleanedUp2014!$B$73:$Z$132,21,FALSE)</f>
        <v>~</v>
      </c>
      <c r="Z101" s="164"/>
    </row>
    <row r="102" spans="1:26" s="162" customFormat="1">
      <c r="A102" s="167">
        <v>100</v>
      </c>
      <c r="B102" s="162" t="s">
        <v>289</v>
      </c>
      <c r="C102" s="162" t="s">
        <v>1091</v>
      </c>
      <c r="D102" s="182" t="s">
        <v>1116</v>
      </c>
      <c r="E102" s="174" t="s">
        <v>1116</v>
      </c>
      <c r="F102" s="183" t="s">
        <v>1116</v>
      </c>
      <c r="G102" s="182" t="s">
        <v>1116</v>
      </c>
      <c r="H102" s="174" t="s">
        <v>1116</v>
      </c>
      <c r="I102" s="174" t="s">
        <v>1116</v>
      </c>
      <c r="J102" s="174" t="s">
        <v>1116</v>
      </c>
      <c r="K102" s="174" t="s">
        <v>1116</v>
      </c>
      <c r="L102" s="184" t="s">
        <v>1116</v>
      </c>
      <c r="M102" s="185">
        <v>1</v>
      </c>
      <c r="N102" s="174">
        <v>1</v>
      </c>
      <c r="O102" s="174" t="s">
        <v>1116</v>
      </c>
      <c r="P102" s="184" t="s">
        <v>1116</v>
      </c>
      <c r="Q102" s="202" t="str">
        <f>VLOOKUP(B102,CleanedUp2014!$B$73:$Z$132,5,FALSE)</f>
        <v>~</v>
      </c>
      <c r="R102" s="203" t="str">
        <f>VLOOKUP(B102,CleanedUp2014!$B$73:$Z$132,10,FALSE)</f>
        <v>~</v>
      </c>
      <c r="S102" s="203" t="str">
        <f>VLOOKUP(B102,CleanedUp2014!$B$73:$Z$132,15,FALSE)</f>
        <v>~</v>
      </c>
      <c r="T102" s="202" t="str">
        <f>VLOOKUP(B102,CleanedUp2014!$B$73:$Z$132,16,FALSE)</f>
        <v>~</v>
      </c>
      <c r="U102" s="203" t="str">
        <f>VLOOKUP(B102,CleanedUp2014!$B$73:$Z$132,17,FALSE)</f>
        <v>~</v>
      </c>
      <c r="V102" s="203" t="str">
        <f>VLOOKUP(B102,CleanedUp2014!$B$73:$Z$132,18,FALSE)</f>
        <v>~</v>
      </c>
      <c r="W102" s="202" t="str">
        <f>VLOOKUP(B102,CleanedUp2014!$B$73:$Z$132,19,FALSE)</f>
        <v>~</v>
      </c>
      <c r="X102" s="203" t="str">
        <f>VLOOKUP(B102,CleanedUp2014!$B$73:$Z$132,20,FALSE)</f>
        <v>~</v>
      </c>
      <c r="Y102" s="203" t="str">
        <f>VLOOKUP(B102,CleanedUp2014!$B$73:$Z$132,21,FALSE)</f>
        <v>~</v>
      </c>
      <c r="Z102" s="164"/>
    </row>
    <row r="103" spans="1:26" s="161" customFormat="1">
      <c r="A103" s="167">
        <v>101</v>
      </c>
      <c r="B103" s="162" t="s">
        <v>285</v>
      </c>
      <c r="C103" s="162" t="s">
        <v>1092</v>
      </c>
      <c r="D103" s="182" t="s">
        <v>1116</v>
      </c>
      <c r="E103" s="174" t="s">
        <v>1116</v>
      </c>
      <c r="F103" s="183" t="s">
        <v>1116</v>
      </c>
      <c r="G103" s="182" t="s">
        <v>1116</v>
      </c>
      <c r="H103" s="174" t="s">
        <v>1116</v>
      </c>
      <c r="I103" s="174" t="s">
        <v>1116</v>
      </c>
      <c r="J103" s="174" t="s">
        <v>1116</v>
      </c>
      <c r="K103" s="174" t="s">
        <v>1116</v>
      </c>
      <c r="L103" s="184" t="s">
        <v>1116</v>
      </c>
      <c r="M103" s="185">
        <v>1</v>
      </c>
      <c r="N103" s="174">
        <v>1</v>
      </c>
      <c r="O103" s="174" t="s">
        <v>1116</v>
      </c>
      <c r="P103" s="184" t="s">
        <v>1116</v>
      </c>
      <c r="Q103" s="202" t="str">
        <f>VLOOKUP(B103,CleanedUp2014!$B$73:$Z$132,5,FALSE)</f>
        <v>~</v>
      </c>
      <c r="R103" s="203" t="str">
        <f>VLOOKUP(B103,CleanedUp2014!$B$73:$Z$132,10,FALSE)</f>
        <v>~</v>
      </c>
      <c r="S103" s="203" t="str">
        <f>VLOOKUP(B103,CleanedUp2014!$B$73:$Z$132,15,FALSE)</f>
        <v>~</v>
      </c>
      <c r="T103" s="202" t="str">
        <f>VLOOKUP(B103,CleanedUp2014!$B$73:$Z$132,16,FALSE)</f>
        <v>~</v>
      </c>
      <c r="U103" s="203" t="str">
        <f>VLOOKUP(B103,CleanedUp2014!$B$73:$Z$132,17,FALSE)</f>
        <v>~</v>
      </c>
      <c r="V103" s="203" t="str">
        <f>VLOOKUP(B103,CleanedUp2014!$B$73:$Z$132,18,FALSE)</f>
        <v>~</v>
      </c>
      <c r="W103" s="202" t="str">
        <f>VLOOKUP(B103,CleanedUp2014!$B$73:$Z$132,19,FALSE)</f>
        <v>~</v>
      </c>
      <c r="X103" s="203" t="str">
        <f>VLOOKUP(B103,CleanedUp2014!$B$73:$Z$132,20,FALSE)</f>
        <v>~</v>
      </c>
      <c r="Y103" s="203" t="str">
        <f>VLOOKUP(B103,CleanedUp2014!$B$73:$Z$132,21,FALSE)</f>
        <v>~</v>
      </c>
      <c r="Z103" s="172"/>
    </row>
    <row r="104" spans="1:26" s="161" customFormat="1">
      <c r="A104" s="161">
        <v>102</v>
      </c>
      <c r="B104" s="161" t="s">
        <v>244</v>
      </c>
      <c r="C104" s="161" t="s">
        <v>64</v>
      </c>
      <c r="D104" s="178">
        <v>149</v>
      </c>
      <c r="E104" s="179">
        <v>0.71</v>
      </c>
      <c r="F104" s="170" t="s">
        <v>10</v>
      </c>
      <c r="G104" s="178">
        <v>216</v>
      </c>
      <c r="H104" s="179">
        <v>0.17</v>
      </c>
      <c r="I104" s="179">
        <v>0.31</v>
      </c>
      <c r="J104" s="179">
        <v>0.99</v>
      </c>
      <c r="K104" s="170" t="s">
        <v>10</v>
      </c>
      <c r="L104" s="180" t="s">
        <v>1116</v>
      </c>
      <c r="M104" s="181" t="s">
        <v>1116</v>
      </c>
      <c r="N104" s="179" t="s">
        <v>1116</v>
      </c>
      <c r="O104" s="179" t="s">
        <v>1116</v>
      </c>
      <c r="P104" s="180" t="s">
        <v>1116</v>
      </c>
      <c r="Q104" s="171" t="str">
        <f>VLOOKUP(B104,CleanedUp2014!$B$73:$Z$132,5,FALSE)</f>
        <v>Yes</v>
      </c>
      <c r="R104" s="170" t="str">
        <f>VLOOKUP(B104,CleanedUp2014!$B$73:$Z$132,10,FALSE)</f>
        <v>Yes</v>
      </c>
      <c r="S104" s="170" t="str">
        <f>VLOOKUP(B104,CleanedUp2014!$B$73:$Z$132,15,FALSE)</f>
        <v>~</v>
      </c>
      <c r="T104" s="171" t="str">
        <f>VLOOKUP(B104,CleanedUp2014!$B$73:$Z$132,16,FALSE)</f>
        <v>Yes</v>
      </c>
      <c r="U104" s="170" t="str">
        <f>VLOOKUP(B104,CleanedUp2014!$B$73:$Z$132,17,FALSE)</f>
        <v>Yes</v>
      </c>
      <c r="V104" s="170" t="str">
        <f>VLOOKUP(B104,CleanedUp2014!$B$73:$Z$132,18,FALSE)</f>
        <v>~</v>
      </c>
      <c r="W104" s="171" t="str">
        <f>VLOOKUP(B104,CleanedUp2014!$B$73:$Z$132,19,FALSE)</f>
        <v>~</v>
      </c>
      <c r="X104" s="170" t="str">
        <f>VLOOKUP(B104,CleanedUp2014!$B$73:$Z$132,20,FALSE)</f>
        <v>~</v>
      </c>
      <c r="Y104" s="170" t="str">
        <f>VLOOKUP(B104,CleanedUp2014!$B$73:$Z$132,21,FALSE)</f>
        <v>~</v>
      </c>
      <c r="Z104" s="172"/>
    </row>
    <row r="105" spans="1:26" s="162" customFormat="1">
      <c r="A105" s="167">
        <v>103</v>
      </c>
      <c r="B105" s="162" t="s">
        <v>65</v>
      </c>
      <c r="C105" s="162" t="s">
        <v>245</v>
      </c>
      <c r="D105" s="182" t="s">
        <v>1116</v>
      </c>
      <c r="E105" s="174" t="s">
        <v>1116</v>
      </c>
      <c r="F105" s="183" t="s">
        <v>1116</v>
      </c>
      <c r="G105" s="182" t="s">
        <v>1116</v>
      </c>
      <c r="H105" s="174" t="s">
        <v>1116</v>
      </c>
      <c r="I105" s="174" t="s">
        <v>1116</v>
      </c>
      <c r="J105" s="174" t="s">
        <v>1116</v>
      </c>
      <c r="K105" s="174" t="s">
        <v>1116</v>
      </c>
      <c r="L105" s="184">
        <v>49</v>
      </c>
      <c r="M105" s="185">
        <v>0.93</v>
      </c>
      <c r="N105" s="174">
        <v>1</v>
      </c>
      <c r="O105" s="174">
        <v>1</v>
      </c>
      <c r="P105" s="109" t="s">
        <v>11</v>
      </c>
      <c r="Q105" s="202" t="str">
        <f>VLOOKUP(B105,CleanedUp2014!$B$73:$Z$132,5,FALSE)</f>
        <v>~</v>
      </c>
      <c r="R105" s="203" t="str">
        <f>VLOOKUP(B105,CleanedUp2014!$B$73:$Z$132,10,FALSE)</f>
        <v>~</v>
      </c>
      <c r="S105" s="203" t="str">
        <f>VLOOKUP(B105,CleanedUp2014!$B$73:$Z$132,15,FALSE)</f>
        <v>No</v>
      </c>
      <c r="T105" s="202" t="str">
        <f>VLOOKUP(B105,CleanedUp2014!$B$73:$Z$132,16,FALSE)</f>
        <v>~</v>
      </c>
      <c r="U105" s="203" t="str">
        <f>VLOOKUP(B105,CleanedUp2014!$B$73:$Z$132,17,FALSE)</f>
        <v>~</v>
      </c>
      <c r="V105" s="203" t="str">
        <f>VLOOKUP(B105,CleanedUp2014!$B$73:$Z$132,18,FALSE)</f>
        <v>No</v>
      </c>
      <c r="W105" s="202" t="str">
        <f>VLOOKUP(B105,CleanedUp2014!$B$73:$Z$132,19,FALSE)</f>
        <v>~</v>
      </c>
      <c r="X105" s="203" t="str">
        <f>VLOOKUP(B105,CleanedUp2014!$B$73:$Z$132,20,FALSE)</f>
        <v>~</v>
      </c>
      <c r="Y105" s="203" t="str">
        <f>VLOOKUP(B105,CleanedUp2014!$B$73:$Z$132,21,FALSE)</f>
        <v>~</v>
      </c>
      <c r="Z105" s="164"/>
    </row>
    <row r="106" spans="1:26" s="162" customFormat="1">
      <c r="A106" s="167">
        <v>104</v>
      </c>
      <c r="B106" s="162" t="s">
        <v>68</v>
      </c>
      <c r="C106" s="162" t="s">
        <v>248</v>
      </c>
      <c r="D106" s="182" t="s">
        <v>1116</v>
      </c>
      <c r="E106" s="174" t="s">
        <v>1116</v>
      </c>
      <c r="F106" s="183" t="s">
        <v>1116</v>
      </c>
      <c r="G106" s="182" t="s">
        <v>1116</v>
      </c>
      <c r="H106" s="174" t="s">
        <v>1116</v>
      </c>
      <c r="I106" s="174" t="s">
        <v>1116</v>
      </c>
      <c r="J106" s="174" t="s">
        <v>1116</v>
      </c>
      <c r="K106" s="174" t="s">
        <v>1116</v>
      </c>
      <c r="L106" s="184" t="s">
        <v>1116</v>
      </c>
      <c r="M106" s="185">
        <v>1</v>
      </c>
      <c r="N106" s="174">
        <v>1</v>
      </c>
      <c r="O106" s="174">
        <v>1</v>
      </c>
      <c r="P106" s="184" t="s">
        <v>1116</v>
      </c>
      <c r="Q106" s="202" t="str">
        <f>VLOOKUP(B106,CleanedUp2014!$B$73:$Z$132,5,FALSE)</f>
        <v>~</v>
      </c>
      <c r="R106" s="203" t="str">
        <f>VLOOKUP(B106,CleanedUp2014!$B$73:$Z$132,10,FALSE)</f>
        <v>~</v>
      </c>
      <c r="S106" s="203" t="str">
        <f>VLOOKUP(B106,CleanedUp2014!$B$73:$Z$132,15,FALSE)</f>
        <v>~</v>
      </c>
      <c r="T106" s="202" t="str">
        <f>VLOOKUP(B106,CleanedUp2014!$B$73:$Z$132,16,FALSE)</f>
        <v>~</v>
      </c>
      <c r="U106" s="203" t="str">
        <f>VLOOKUP(B106,CleanedUp2014!$B$73:$Z$132,17,FALSE)</f>
        <v>~</v>
      </c>
      <c r="V106" s="203" t="str">
        <f>VLOOKUP(B106,CleanedUp2014!$B$73:$Z$132,18,FALSE)</f>
        <v>~</v>
      </c>
      <c r="W106" s="202" t="str">
        <f>VLOOKUP(B106,CleanedUp2014!$B$73:$Z$132,19,FALSE)</f>
        <v>~</v>
      </c>
      <c r="X106" s="203" t="str">
        <f>VLOOKUP(B106,CleanedUp2014!$B$73:$Z$132,20,FALSE)</f>
        <v>~</v>
      </c>
      <c r="Y106" s="203" t="str">
        <f>VLOOKUP(B106,CleanedUp2014!$B$73:$Z$132,21,FALSE)</f>
        <v>~</v>
      </c>
      <c r="Z106" s="164"/>
    </row>
    <row r="107" spans="1:26" s="162" customFormat="1">
      <c r="A107" s="167">
        <v>105</v>
      </c>
      <c r="B107" s="162" t="s">
        <v>69</v>
      </c>
      <c r="C107" s="162" t="s">
        <v>249</v>
      </c>
      <c r="D107" s="182" t="s">
        <v>1116</v>
      </c>
      <c r="E107" s="174" t="s">
        <v>1116</v>
      </c>
      <c r="F107" s="183" t="s">
        <v>1116</v>
      </c>
      <c r="G107" s="182" t="s">
        <v>1116</v>
      </c>
      <c r="H107" s="174" t="s">
        <v>1116</v>
      </c>
      <c r="I107" s="174" t="s">
        <v>1116</v>
      </c>
      <c r="J107" s="174" t="s">
        <v>1116</v>
      </c>
      <c r="K107" s="174" t="s">
        <v>1116</v>
      </c>
      <c r="L107" s="184" t="s">
        <v>1116</v>
      </c>
      <c r="M107" s="185">
        <v>1</v>
      </c>
      <c r="N107" s="174">
        <v>1</v>
      </c>
      <c r="O107" s="174">
        <v>1</v>
      </c>
      <c r="P107" s="184" t="s">
        <v>1116</v>
      </c>
      <c r="Q107" s="202" t="str">
        <f>VLOOKUP(B107,CleanedUp2014!$B$73:$Z$132,5,FALSE)</f>
        <v>~</v>
      </c>
      <c r="R107" s="203" t="str">
        <f>VLOOKUP(B107,CleanedUp2014!$B$73:$Z$132,10,FALSE)</f>
        <v>~</v>
      </c>
      <c r="S107" s="203" t="str">
        <f>VLOOKUP(B107,CleanedUp2014!$B$73:$Z$132,15,FALSE)</f>
        <v>~</v>
      </c>
      <c r="T107" s="202" t="str">
        <f>VLOOKUP(B107,CleanedUp2014!$B$73:$Z$132,16,FALSE)</f>
        <v>~</v>
      </c>
      <c r="U107" s="203" t="str">
        <f>VLOOKUP(B107,CleanedUp2014!$B$73:$Z$132,17,FALSE)</f>
        <v>~</v>
      </c>
      <c r="V107" s="203" t="str">
        <f>VLOOKUP(B107,CleanedUp2014!$B$73:$Z$132,18,FALSE)</f>
        <v>~</v>
      </c>
      <c r="W107" s="202" t="str">
        <f>VLOOKUP(B107,CleanedUp2014!$B$73:$Z$132,19,FALSE)</f>
        <v>~</v>
      </c>
      <c r="X107" s="203" t="str">
        <f>VLOOKUP(B107,CleanedUp2014!$B$73:$Z$132,20,FALSE)</f>
        <v>~</v>
      </c>
      <c r="Y107" s="203" t="str">
        <f>VLOOKUP(B107,CleanedUp2014!$B$73:$Z$132,21,FALSE)</f>
        <v>~</v>
      </c>
      <c r="Z107" s="164"/>
    </row>
    <row r="108" spans="1:26" s="162" customFormat="1">
      <c r="A108" s="167">
        <v>106</v>
      </c>
      <c r="B108" s="162" t="s">
        <v>67</v>
      </c>
      <c r="C108" s="162" t="s">
        <v>247</v>
      </c>
      <c r="D108" s="182" t="s">
        <v>1116</v>
      </c>
      <c r="E108" s="174" t="s">
        <v>1116</v>
      </c>
      <c r="F108" s="183" t="s">
        <v>1116</v>
      </c>
      <c r="G108" s="182" t="s">
        <v>1116</v>
      </c>
      <c r="H108" s="174" t="s">
        <v>1116</v>
      </c>
      <c r="I108" s="174" t="s">
        <v>1116</v>
      </c>
      <c r="J108" s="174" t="s">
        <v>1116</v>
      </c>
      <c r="K108" s="174" t="s">
        <v>1116</v>
      </c>
      <c r="L108" s="184">
        <v>100</v>
      </c>
      <c r="M108" s="185">
        <v>0.98</v>
      </c>
      <c r="N108" s="174">
        <v>1</v>
      </c>
      <c r="O108" s="174">
        <v>1</v>
      </c>
      <c r="P108" s="109" t="s">
        <v>10</v>
      </c>
      <c r="Q108" s="202" t="str">
        <f>VLOOKUP(B108,CleanedUp2014!$B$73:$Z$132,5,FALSE)</f>
        <v>~</v>
      </c>
      <c r="R108" s="203" t="str">
        <f>VLOOKUP(B108,CleanedUp2014!$B$73:$Z$132,10,FALSE)</f>
        <v>~</v>
      </c>
      <c r="S108" s="203" t="str">
        <f>VLOOKUP(B108,CleanedUp2014!$B$73:$Z$132,15,FALSE)</f>
        <v>~</v>
      </c>
      <c r="T108" s="202" t="str">
        <f>VLOOKUP(B108,CleanedUp2014!$B$73:$Z$132,16,FALSE)</f>
        <v>~</v>
      </c>
      <c r="U108" s="203" t="str">
        <f>VLOOKUP(B108,CleanedUp2014!$B$73:$Z$132,17,FALSE)</f>
        <v>~</v>
      </c>
      <c r="V108" s="203" t="str">
        <f>VLOOKUP(B108,CleanedUp2014!$B$73:$Z$132,18,FALSE)</f>
        <v>~</v>
      </c>
      <c r="W108" s="202" t="str">
        <f>VLOOKUP(B108,CleanedUp2014!$B$73:$Z$132,19,FALSE)</f>
        <v>~</v>
      </c>
      <c r="X108" s="203" t="str">
        <f>VLOOKUP(B108,CleanedUp2014!$B$73:$Z$132,20,FALSE)</f>
        <v>~</v>
      </c>
      <c r="Y108" s="203" t="str">
        <f>VLOOKUP(B108,CleanedUp2014!$B$73:$Z$132,21,FALSE)</f>
        <v>~</v>
      </c>
      <c r="Z108" s="164"/>
    </row>
    <row r="109" spans="1:26" s="162" customFormat="1">
      <c r="A109" s="167">
        <v>107</v>
      </c>
      <c r="B109" s="162" t="s">
        <v>66</v>
      </c>
      <c r="C109" s="162" t="s">
        <v>246</v>
      </c>
      <c r="D109" s="182" t="s">
        <v>1116</v>
      </c>
      <c r="E109" s="174" t="s">
        <v>1116</v>
      </c>
      <c r="F109" s="183" t="s">
        <v>1116</v>
      </c>
      <c r="G109" s="182" t="s">
        <v>1116</v>
      </c>
      <c r="H109" s="174" t="s">
        <v>1116</v>
      </c>
      <c r="I109" s="174" t="s">
        <v>1116</v>
      </c>
      <c r="J109" s="174" t="s">
        <v>1116</v>
      </c>
      <c r="K109" s="174" t="s">
        <v>1116</v>
      </c>
      <c r="L109" s="184" t="s">
        <v>1116</v>
      </c>
      <c r="M109" s="185">
        <v>0.98</v>
      </c>
      <c r="N109" s="174">
        <v>1</v>
      </c>
      <c r="O109" s="174">
        <v>1</v>
      </c>
      <c r="P109" s="184" t="s">
        <v>1116</v>
      </c>
      <c r="Q109" s="202" t="str">
        <f>VLOOKUP(B109,CleanedUp2014!$B$73:$Z$132,5,FALSE)</f>
        <v>~</v>
      </c>
      <c r="R109" s="203" t="str">
        <f>VLOOKUP(B109,CleanedUp2014!$B$73:$Z$132,10,FALSE)</f>
        <v>~</v>
      </c>
      <c r="S109" s="203" t="str">
        <f>VLOOKUP(B109,CleanedUp2014!$B$73:$Z$132,15,FALSE)</f>
        <v>~</v>
      </c>
      <c r="T109" s="202" t="str">
        <f>VLOOKUP(B109,CleanedUp2014!$B$73:$Z$132,16,FALSE)</f>
        <v>~</v>
      </c>
      <c r="U109" s="203" t="str">
        <f>VLOOKUP(B109,CleanedUp2014!$B$73:$Z$132,17,FALSE)</f>
        <v>~</v>
      </c>
      <c r="V109" s="203" t="str">
        <f>VLOOKUP(B109,CleanedUp2014!$B$73:$Z$132,18,FALSE)</f>
        <v>~</v>
      </c>
      <c r="W109" s="202" t="str">
        <f>VLOOKUP(B109,CleanedUp2014!$B$73:$Z$132,19,FALSE)</f>
        <v>~</v>
      </c>
      <c r="X109" s="203" t="str">
        <f>VLOOKUP(B109,CleanedUp2014!$B$73:$Z$132,20,FALSE)</f>
        <v>~</v>
      </c>
      <c r="Y109" s="203" t="str">
        <f>VLOOKUP(B109,CleanedUp2014!$B$73:$Z$132,21,FALSE)</f>
        <v>~</v>
      </c>
      <c r="Z109" s="164"/>
    </row>
    <row r="110" spans="1:26" s="161" customFormat="1">
      <c r="A110" s="161">
        <v>108</v>
      </c>
      <c r="B110" s="161" t="s">
        <v>334</v>
      </c>
      <c r="C110" s="161" t="s">
        <v>1115</v>
      </c>
      <c r="D110" s="178">
        <v>144</v>
      </c>
      <c r="E110" s="179">
        <v>0.72</v>
      </c>
      <c r="F110" s="170" t="s">
        <v>10</v>
      </c>
      <c r="G110" s="178">
        <v>205</v>
      </c>
      <c r="H110" s="179">
        <v>0.21</v>
      </c>
      <c r="I110" s="179">
        <v>0.49</v>
      </c>
      <c r="J110" s="179">
        <v>0.99</v>
      </c>
      <c r="K110" s="170" t="s">
        <v>10</v>
      </c>
      <c r="L110" s="180" t="s">
        <v>1116</v>
      </c>
      <c r="M110" s="181" t="s">
        <v>1116</v>
      </c>
      <c r="N110" s="179" t="s">
        <v>1116</v>
      </c>
      <c r="O110" s="179" t="s">
        <v>1116</v>
      </c>
      <c r="P110" s="180" t="s">
        <v>1116</v>
      </c>
      <c r="Q110" s="171" t="str">
        <f>VLOOKUP(B110,CleanedUp2014!$B$73:$Z$132,5,FALSE)</f>
        <v>Yes</v>
      </c>
      <c r="R110" s="170" t="str">
        <f>VLOOKUP(B110,CleanedUp2014!$B$73:$Z$132,10,FALSE)</f>
        <v>Yes</v>
      </c>
      <c r="S110" s="170" t="str">
        <f>VLOOKUP(B110,CleanedUp2014!$B$73:$Z$132,15,FALSE)</f>
        <v>~</v>
      </c>
      <c r="T110" s="171" t="str">
        <f>VLOOKUP(B110,CleanedUp2014!$B$73:$Z$132,16,FALSE)</f>
        <v xml:space="preserve">No </v>
      </c>
      <c r="U110" s="170" t="str">
        <f>VLOOKUP(B110,CleanedUp2014!$B$73:$Z$132,17,FALSE)</f>
        <v>Yes</v>
      </c>
      <c r="V110" s="170" t="str">
        <f>VLOOKUP(B110,CleanedUp2014!$B$73:$Z$132,18,FALSE)</f>
        <v>~</v>
      </c>
      <c r="W110" s="171" t="str">
        <f>VLOOKUP(B110,CleanedUp2014!$B$73:$Z$132,19,FALSE)</f>
        <v>Yes</v>
      </c>
      <c r="X110" s="170" t="str">
        <f>VLOOKUP(B110,CleanedUp2014!$B$73:$Z$132,20,FALSE)</f>
        <v>Yes</v>
      </c>
      <c r="Y110" s="170" t="str">
        <f>VLOOKUP(B110,CleanedUp2014!$B$73:$Z$132,21,FALSE)</f>
        <v>~</v>
      </c>
      <c r="Z110" s="172"/>
    </row>
    <row r="111" spans="1:26" s="162" customFormat="1">
      <c r="A111" s="167">
        <v>109</v>
      </c>
      <c r="B111" s="162" t="s">
        <v>24</v>
      </c>
      <c r="C111" s="162" t="s">
        <v>336</v>
      </c>
      <c r="D111" s="182" t="s">
        <v>1116</v>
      </c>
      <c r="E111" s="174" t="s">
        <v>1116</v>
      </c>
      <c r="F111" s="183" t="s">
        <v>1116</v>
      </c>
      <c r="G111" s="182" t="s">
        <v>1116</v>
      </c>
      <c r="H111" s="174" t="s">
        <v>1116</v>
      </c>
      <c r="I111" s="174" t="s">
        <v>1116</v>
      </c>
      <c r="J111" s="174" t="s">
        <v>1116</v>
      </c>
      <c r="K111" s="174" t="s">
        <v>1116</v>
      </c>
      <c r="L111" s="184">
        <v>76</v>
      </c>
      <c r="M111" s="185">
        <v>0.99</v>
      </c>
      <c r="N111" s="174">
        <v>1</v>
      </c>
      <c r="O111" s="174">
        <v>1</v>
      </c>
      <c r="P111" s="109" t="s">
        <v>10</v>
      </c>
      <c r="Q111" s="202" t="str">
        <f>VLOOKUP(B111,CleanedUp2014!$B$73:$Z$132,5,FALSE)</f>
        <v>~</v>
      </c>
      <c r="R111" s="203" t="str">
        <f>VLOOKUP(B111,CleanedUp2014!$B$73:$Z$132,10,FALSE)</f>
        <v>~</v>
      </c>
      <c r="S111" s="203" t="str">
        <f>VLOOKUP(B111,CleanedUp2014!$B$73:$Z$132,15,FALSE)</f>
        <v>No</v>
      </c>
      <c r="T111" s="202" t="str">
        <f>VLOOKUP(B111,CleanedUp2014!$B$73:$Z$132,16,FALSE)</f>
        <v>~</v>
      </c>
      <c r="U111" s="203" t="str">
        <f>VLOOKUP(B111,CleanedUp2014!$B$73:$Z$132,17,FALSE)</f>
        <v>~</v>
      </c>
      <c r="V111" s="203" t="str">
        <f>VLOOKUP(B111,CleanedUp2014!$B$73:$Z$132,18,FALSE)</f>
        <v>No</v>
      </c>
      <c r="W111" s="202" t="str">
        <f>VLOOKUP(B111,CleanedUp2014!$B$73:$Z$132,19,FALSE)</f>
        <v>~</v>
      </c>
      <c r="X111" s="203" t="str">
        <f>VLOOKUP(B111,CleanedUp2014!$B$73:$Z$132,20,FALSE)</f>
        <v>~</v>
      </c>
      <c r="Y111" s="203" t="str">
        <f>VLOOKUP(B111,CleanedUp2014!$B$73:$Z$132,21,FALSE)</f>
        <v>No</v>
      </c>
      <c r="Z111" s="164"/>
    </row>
    <row r="112" spans="1:26" s="162" customFormat="1">
      <c r="A112" s="167">
        <v>110</v>
      </c>
      <c r="B112" s="162" t="s">
        <v>25</v>
      </c>
      <c r="C112" s="162" t="s">
        <v>337</v>
      </c>
      <c r="D112" s="182" t="s">
        <v>1116</v>
      </c>
      <c r="E112" s="174" t="s">
        <v>1116</v>
      </c>
      <c r="F112" s="183" t="s">
        <v>1116</v>
      </c>
      <c r="G112" s="182" t="s">
        <v>1116</v>
      </c>
      <c r="H112" s="174" t="s">
        <v>1116</v>
      </c>
      <c r="I112" s="174" t="s">
        <v>1116</v>
      </c>
      <c r="J112" s="174" t="s">
        <v>1116</v>
      </c>
      <c r="K112" s="174" t="s">
        <v>1116</v>
      </c>
      <c r="L112" s="184">
        <v>81</v>
      </c>
      <c r="M112" s="185">
        <v>1</v>
      </c>
      <c r="N112" s="174">
        <v>1</v>
      </c>
      <c r="O112" s="174">
        <v>1</v>
      </c>
      <c r="P112" s="109" t="s">
        <v>10</v>
      </c>
      <c r="Q112" s="202" t="str">
        <f>VLOOKUP(B112,CleanedUp2014!$B$73:$Z$132,5,FALSE)</f>
        <v>~</v>
      </c>
      <c r="R112" s="203" t="str">
        <f>VLOOKUP(B112,CleanedUp2014!$B$73:$Z$132,10,FALSE)</f>
        <v>~</v>
      </c>
      <c r="S112" s="203" t="str">
        <f>VLOOKUP(B112,CleanedUp2014!$B$73:$Z$132,15,FALSE)</f>
        <v>No</v>
      </c>
      <c r="T112" s="202" t="str">
        <f>VLOOKUP(B112,CleanedUp2014!$B$73:$Z$132,16,FALSE)</f>
        <v>~</v>
      </c>
      <c r="U112" s="203" t="str">
        <f>VLOOKUP(B112,CleanedUp2014!$B$73:$Z$132,17,FALSE)</f>
        <v>~</v>
      </c>
      <c r="V112" s="203" t="str">
        <f>VLOOKUP(B112,CleanedUp2014!$B$73:$Z$132,18,FALSE)</f>
        <v>~</v>
      </c>
      <c r="W112" s="202" t="str">
        <f>VLOOKUP(B112,CleanedUp2014!$B$73:$Z$132,19,FALSE)</f>
        <v>~</v>
      </c>
      <c r="X112" s="203" t="str">
        <f>VLOOKUP(B112,CleanedUp2014!$B$73:$Z$132,20,FALSE)</f>
        <v>~</v>
      </c>
      <c r="Y112" s="203" t="str">
        <f>VLOOKUP(B112,CleanedUp2014!$B$73:$Z$132,21,FALSE)</f>
        <v>~</v>
      </c>
      <c r="Z112" s="164"/>
    </row>
    <row r="113" spans="1:26" s="161" customFormat="1">
      <c r="A113" s="167">
        <v>111</v>
      </c>
      <c r="B113" s="162" t="s">
        <v>26</v>
      </c>
      <c r="C113" s="162" t="s">
        <v>335</v>
      </c>
      <c r="D113" s="182" t="s">
        <v>1116</v>
      </c>
      <c r="E113" s="174" t="s">
        <v>1116</v>
      </c>
      <c r="F113" s="183" t="s">
        <v>1116</v>
      </c>
      <c r="G113" s="182" t="s">
        <v>1116</v>
      </c>
      <c r="H113" s="174" t="s">
        <v>1116</v>
      </c>
      <c r="I113" s="174" t="s">
        <v>1116</v>
      </c>
      <c r="J113" s="174" t="s">
        <v>1116</v>
      </c>
      <c r="K113" s="174" t="s">
        <v>1116</v>
      </c>
      <c r="L113" s="184" t="s">
        <v>1116</v>
      </c>
      <c r="M113" s="185">
        <v>1</v>
      </c>
      <c r="N113" s="174">
        <v>1</v>
      </c>
      <c r="O113" s="174">
        <v>1</v>
      </c>
      <c r="P113" s="184" t="s">
        <v>1116</v>
      </c>
      <c r="Q113" s="202" t="str">
        <f>VLOOKUP(B113,CleanedUp2014!$B$73:$Z$132,5,FALSE)</f>
        <v>~</v>
      </c>
      <c r="R113" s="203" t="str">
        <f>VLOOKUP(B113,CleanedUp2014!$B$73:$Z$132,10,FALSE)</f>
        <v>~</v>
      </c>
      <c r="S113" s="203" t="str">
        <f>VLOOKUP(B113,CleanedUp2014!$B$73:$Z$132,15,FALSE)</f>
        <v>~</v>
      </c>
      <c r="T113" s="202" t="str">
        <f>VLOOKUP(B113,CleanedUp2014!$B$73:$Z$132,16,FALSE)</f>
        <v>~</v>
      </c>
      <c r="U113" s="203" t="str">
        <f>VLOOKUP(B113,CleanedUp2014!$B$73:$Z$132,17,FALSE)</f>
        <v>~</v>
      </c>
      <c r="V113" s="203" t="str">
        <f>VLOOKUP(B113,CleanedUp2014!$B$73:$Z$132,18,FALSE)</f>
        <v>~</v>
      </c>
      <c r="W113" s="202" t="str">
        <f>VLOOKUP(B113,CleanedUp2014!$B$73:$Z$132,19,FALSE)</f>
        <v>~</v>
      </c>
      <c r="X113" s="203" t="str">
        <f>VLOOKUP(B113,CleanedUp2014!$B$73:$Z$132,20,FALSE)</f>
        <v>~</v>
      </c>
      <c r="Y113" s="203" t="str">
        <f>VLOOKUP(B113,CleanedUp2014!$B$73:$Z$132,21,FALSE)</f>
        <v>~</v>
      </c>
      <c r="Z113" s="172"/>
    </row>
    <row r="114" spans="1:26" s="161" customFormat="1">
      <c r="A114" s="161">
        <v>112</v>
      </c>
      <c r="B114" s="161" t="s">
        <v>296</v>
      </c>
      <c r="C114" s="161" t="s">
        <v>12</v>
      </c>
      <c r="D114" s="178">
        <v>287</v>
      </c>
      <c r="E114" s="179">
        <v>0.74</v>
      </c>
      <c r="F114" s="170" t="s">
        <v>10</v>
      </c>
      <c r="G114" s="178">
        <v>460</v>
      </c>
      <c r="H114" s="179">
        <v>0.15</v>
      </c>
      <c r="I114" s="179">
        <v>0.36</v>
      </c>
      <c r="J114" s="179">
        <v>0.98</v>
      </c>
      <c r="K114" s="170" t="s">
        <v>10</v>
      </c>
      <c r="L114" s="180" t="s">
        <v>1116</v>
      </c>
      <c r="M114" s="181" t="s">
        <v>1116</v>
      </c>
      <c r="N114" s="179" t="s">
        <v>1116</v>
      </c>
      <c r="O114" s="179" t="s">
        <v>1116</v>
      </c>
      <c r="P114" s="180" t="s">
        <v>1116</v>
      </c>
      <c r="Q114" s="171" t="str">
        <f>VLOOKUP(B114,CleanedUp2014!$B$73:$Z$132,5,FALSE)</f>
        <v>Yes</v>
      </c>
      <c r="R114" s="170" t="str">
        <f>VLOOKUP(B114,CleanedUp2014!$B$73:$Z$132,10,FALSE)</f>
        <v>Yes</v>
      </c>
      <c r="S114" s="170" t="str">
        <f>VLOOKUP(B114,CleanedUp2014!$B$73:$Z$132,15,FALSE)</f>
        <v>~</v>
      </c>
      <c r="T114" s="171" t="str">
        <f>VLOOKUP(B114,CleanedUp2014!$B$73:$Z$132,16,FALSE)</f>
        <v>Yes</v>
      </c>
      <c r="U114" s="170" t="str">
        <f>VLOOKUP(B114,CleanedUp2014!$B$73:$Z$132,17,FALSE)</f>
        <v>Yes</v>
      </c>
      <c r="V114" s="170" t="str">
        <f>VLOOKUP(B114,CleanedUp2014!$B$73:$Z$132,18,FALSE)</f>
        <v>~</v>
      </c>
      <c r="W114" s="171" t="str">
        <f>VLOOKUP(B114,CleanedUp2014!$B$73:$Z$132,19,FALSE)</f>
        <v>Yes</v>
      </c>
      <c r="X114" s="170" t="str">
        <f>VLOOKUP(B114,CleanedUp2014!$B$73:$Z$132,20,FALSE)</f>
        <v>Yes</v>
      </c>
      <c r="Y114" s="170" t="str">
        <f>VLOOKUP(B114,CleanedUp2014!$B$73:$Z$132,21,FALSE)</f>
        <v>~</v>
      </c>
      <c r="Z114" s="172"/>
    </row>
    <row r="115" spans="1:26" s="162" customFormat="1">
      <c r="A115" s="167">
        <v>113</v>
      </c>
      <c r="B115" s="162" t="s">
        <v>17</v>
      </c>
      <c r="C115" s="162" t="s">
        <v>304</v>
      </c>
      <c r="D115" s="182" t="s">
        <v>1116</v>
      </c>
      <c r="E115" s="174" t="s">
        <v>1116</v>
      </c>
      <c r="F115" s="183" t="s">
        <v>1116</v>
      </c>
      <c r="G115" s="182" t="s">
        <v>1116</v>
      </c>
      <c r="H115" s="174" t="s">
        <v>1116</v>
      </c>
      <c r="I115" s="174" t="s">
        <v>1116</v>
      </c>
      <c r="J115" s="174" t="s">
        <v>1116</v>
      </c>
      <c r="K115" s="174" t="s">
        <v>1116</v>
      </c>
      <c r="L115" s="184" t="s">
        <v>1116</v>
      </c>
      <c r="M115" s="185">
        <v>1</v>
      </c>
      <c r="N115" s="174">
        <v>1</v>
      </c>
      <c r="O115" s="174">
        <v>1</v>
      </c>
      <c r="P115" s="184" t="s">
        <v>1116</v>
      </c>
      <c r="Q115" s="202" t="str">
        <f>VLOOKUP(B115,CleanedUp2014!$B$73:$Z$132,5,FALSE)</f>
        <v>~</v>
      </c>
      <c r="R115" s="203" t="str">
        <f>VLOOKUP(B115,CleanedUp2014!$B$73:$Z$132,10,FALSE)</f>
        <v>~</v>
      </c>
      <c r="S115" s="203" t="str">
        <f>VLOOKUP(B115,CleanedUp2014!$B$73:$Z$132,15,FALSE)</f>
        <v>~</v>
      </c>
      <c r="T115" s="202" t="str">
        <f>VLOOKUP(B115,CleanedUp2014!$B$73:$Z$132,16,FALSE)</f>
        <v>~</v>
      </c>
      <c r="U115" s="203" t="str">
        <f>VLOOKUP(B115,CleanedUp2014!$B$73:$Z$132,17,FALSE)</f>
        <v>~</v>
      </c>
      <c r="V115" s="203" t="str">
        <f>VLOOKUP(B115,CleanedUp2014!$B$73:$Z$132,18,FALSE)</f>
        <v>~</v>
      </c>
      <c r="W115" s="202" t="str">
        <f>VLOOKUP(B115,CleanedUp2014!$B$73:$Z$132,19,FALSE)</f>
        <v>~</v>
      </c>
      <c r="X115" s="203" t="str">
        <f>VLOOKUP(B115,CleanedUp2014!$B$73:$Z$132,20,FALSE)</f>
        <v>~</v>
      </c>
      <c r="Y115" s="203" t="str">
        <f>VLOOKUP(B115,CleanedUp2014!$B$73:$Z$132,21,FALSE)</f>
        <v>~</v>
      </c>
      <c r="Z115" s="164"/>
    </row>
    <row r="116" spans="1:26" s="162" customFormat="1">
      <c r="A116" s="167">
        <v>114</v>
      </c>
      <c r="B116" s="162" t="s">
        <v>18</v>
      </c>
      <c r="C116" s="162" t="s">
        <v>305</v>
      </c>
      <c r="D116" s="182" t="s">
        <v>1116</v>
      </c>
      <c r="E116" s="174" t="s">
        <v>1116</v>
      </c>
      <c r="F116" s="183" t="s">
        <v>1116</v>
      </c>
      <c r="G116" s="182" t="s">
        <v>1116</v>
      </c>
      <c r="H116" s="174" t="s">
        <v>1116</v>
      </c>
      <c r="I116" s="174" t="s">
        <v>1116</v>
      </c>
      <c r="J116" s="174" t="s">
        <v>1116</v>
      </c>
      <c r="K116" s="174" t="s">
        <v>1116</v>
      </c>
      <c r="L116" s="184">
        <v>100</v>
      </c>
      <c r="M116" s="185">
        <v>0.99</v>
      </c>
      <c r="N116" s="174">
        <v>0.99</v>
      </c>
      <c r="O116" s="174">
        <v>1</v>
      </c>
      <c r="P116" s="109" t="s">
        <v>10</v>
      </c>
      <c r="Q116" s="202" t="str">
        <f>VLOOKUP(B116,CleanedUp2014!$B$73:$Z$132,5,FALSE)</f>
        <v>~</v>
      </c>
      <c r="R116" s="203" t="str">
        <f>VLOOKUP(B116,CleanedUp2014!$B$73:$Z$132,10,FALSE)</f>
        <v>~</v>
      </c>
      <c r="S116" s="203" t="str">
        <f>VLOOKUP(B116,CleanedUp2014!$B$73:$Z$132,15,FALSE)</f>
        <v>Yes</v>
      </c>
      <c r="T116" s="202" t="str">
        <f>VLOOKUP(B116,CleanedUp2014!$B$73:$Z$132,16,FALSE)</f>
        <v>~</v>
      </c>
      <c r="U116" s="203" t="str">
        <f>VLOOKUP(B116,CleanedUp2014!$B$73:$Z$132,17,FALSE)</f>
        <v>~</v>
      </c>
      <c r="V116" s="203" t="str">
        <f>VLOOKUP(B116,CleanedUp2014!$B$73:$Z$132,18,FALSE)</f>
        <v>Yes</v>
      </c>
      <c r="W116" s="202" t="str">
        <f>VLOOKUP(B116,CleanedUp2014!$B$73:$Z$132,19,FALSE)</f>
        <v>~</v>
      </c>
      <c r="X116" s="203" t="str">
        <f>VLOOKUP(B116,CleanedUp2014!$B$73:$Z$132,20,FALSE)</f>
        <v>~</v>
      </c>
      <c r="Y116" s="203" t="str">
        <f>VLOOKUP(B116,CleanedUp2014!$B$73:$Z$132,21,FALSE)</f>
        <v>No</v>
      </c>
      <c r="Z116" s="164"/>
    </row>
    <row r="117" spans="1:26" s="162" customFormat="1">
      <c r="A117" s="167">
        <v>115</v>
      </c>
      <c r="B117" s="162" t="s">
        <v>15</v>
      </c>
      <c r="C117" s="162" t="s">
        <v>301</v>
      </c>
      <c r="D117" s="182" t="s">
        <v>1116</v>
      </c>
      <c r="E117" s="174" t="s">
        <v>1116</v>
      </c>
      <c r="F117" s="183" t="s">
        <v>1116</v>
      </c>
      <c r="G117" s="182" t="s">
        <v>1116</v>
      </c>
      <c r="H117" s="174" t="s">
        <v>1116</v>
      </c>
      <c r="I117" s="174" t="s">
        <v>1116</v>
      </c>
      <c r="J117" s="174" t="s">
        <v>1116</v>
      </c>
      <c r="K117" s="174" t="s">
        <v>1116</v>
      </c>
      <c r="L117" s="184">
        <v>93</v>
      </c>
      <c r="M117" s="185">
        <v>1</v>
      </c>
      <c r="N117" s="174">
        <v>1</v>
      </c>
      <c r="O117" s="174">
        <v>1</v>
      </c>
      <c r="P117" s="109" t="s">
        <v>10</v>
      </c>
      <c r="Q117" s="202" t="str">
        <f>VLOOKUP(B117,CleanedUp2014!$B$73:$Z$132,5,FALSE)</f>
        <v>~</v>
      </c>
      <c r="R117" s="203" t="str">
        <f>VLOOKUP(B117,CleanedUp2014!$B$73:$Z$132,10,FALSE)</f>
        <v>~</v>
      </c>
      <c r="S117" s="203" t="str">
        <f>VLOOKUP(B117,CleanedUp2014!$B$73:$Z$132,15,FALSE)</f>
        <v>~</v>
      </c>
      <c r="T117" s="202" t="str">
        <f>VLOOKUP(B117,CleanedUp2014!$B$73:$Z$132,16,FALSE)</f>
        <v>~</v>
      </c>
      <c r="U117" s="203" t="str">
        <f>VLOOKUP(B117,CleanedUp2014!$B$73:$Z$132,17,FALSE)</f>
        <v>~</v>
      </c>
      <c r="V117" s="203" t="str">
        <f>VLOOKUP(B117,CleanedUp2014!$B$73:$Z$132,18,FALSE)</f>
        <v>~</v>
      </c>
      <c r="W117" s="202" t="str">
        <f>VLOOKUP(B117,CleanedUp2014!$B$73:$Z$132,19,FALSE)</f>
        <v>~</v>
      </c>
      <c r="X117" s="203" t="str">
        <f>VLOOKUP(B117,CleanedUp2014!$B$73:$Z$132,20,FALSE)</f>
        <v>~</v>
      </c>
      <c r="Y117" s="203" t="str">
        <f>VLOOKUP(B117,CleanedUp2014!$B$73:$Z$132,21,FALSE)</f>
        <v>~</v>
      </c>
      <c r="Z117" s="164"/>
    </row>
    <row r="118" spans="1:26" s="161" customFormat="1">
      <c r="A118" s="167">
        <v>116</v>
      </c>
      <c r="B118" s="162" t="s">
        <v>20</v>
      </c>
      <c r="C118" s="162" t="s">
        <v>302</v>
      </c>
      <c r="D118" s="182" t="s">
        <v>1116</v>
      </c>
      <c r="E118" s="174" t="s">
        <v>1116</v>
      </c>
      <c r="F118" s="183" t="s">
        <v>1116</v>
      </c>
      <c r="G118" s="182" t="s">
        <v>1116</v>
      </c>
      <c r="H118" s="174" t="s">
        <v>1116</v>
      </c>
      <c r="I118" s="174" t="s">
        <v>1116</v>
      </c>
      <c r="J118" s="174" t="s">
        <v>1116</v>
      </c>
      <c r="K118" s="174" t="s">
        <v>1116</v>
      </c>
      <c r="L118" s="184" t="s">
        <v>1116</v>
      </c>
      <c r="M118" s="185">
        <v>0.83</v>
      </c>
      <c r="N118" s="174">
        <v>1</v>
      </c>
      <c r="O118" s="174">
        <v>1</v>
      </c>
      <c r="P118" s="184" t="s">
        <v>1116</v>
      </c>
      <c r="Q118" s="202" t="str">
        <f>VLOOKUP(B118,CleanedUp2014!$B$73:$Z$132,5,FALSE)</f>
        <v>~</v>
      </c>
      <c r="R118" s="203" t="str">
        <f>VLOOKUP(B118,CleanedUp2014!$B$73:$Z$132,10,FALSE)</f>
        <v>~</v>
      </c>
      <c r="S118" s="203" t="str">
        <f>VLOOKUP(B118,CleanedUp2014!$B$73:$Z$132,15,FALSE)</f>
        <v>~</v>
      </c>
      <c r="T118" s="202" t="str">
        <f>VLOOKUP(B118,CleanedUp2014!$B$73:$Z$132,16,FALSE)</f>
        <v>~</v>
      </c>
      <c r="U118" s="203" t="str">
        <f>VLOOKUP(B118,CleanedUp2014!$B$73:$Z$132,17,FALSE)</f>
        <v>~</v>
      </c>
      <c r="V118" s="203" t="str">
        <f>VLOOKUP(B118,CleanedUp2014!$B$73:$Z$132,18,FALSE)</f>
        <v>~</v>
      </c>
      <c r="W118" s="202" t="str">
        <f>VLOOKUP(B118,CleanedUp2014!$B$73:$Z$132,19,FALSE)</f>
        <v>~</v>
      </c>
      <c r="X118" s="203" t="str">
        <f>VLOOKUP(B118,CleanedUp2014!$B$73:$Z$132,20,FALSE)</f>
        <v>~</v>
      </c>
      <c r="Y118" s="203" t="str">
        <f>VLOOKUP(B118,CleanedUp2014!$B$73:$Z$132,21,FALSE)</f>
        <v>~</v>
      </c>
      <c r="Z118" s="172"/>
    </row>
    <row r="119" spans="1:26" s="162" customFormat="1">
      <c r="A119" s="167">
        <v>117</v>
      </c>
      <c r="B119" s="162" t="s">
        <v>16</v>
      </c>
      <c r="C119" s="162" t="s">
        <v>303</v>
      </c>
      <c r="D119" s="182" t="s">
        <v>1116</v>
      </c>
      <c r="E119" s="174" t="s">
        <v>1116</v>
      </c>
      <c r="F119" s="183" t="s">
        <v>1116</v>
      </c>
      <c r="G119" s="182" t="s">
        <v>1116</v>
      </c>
      <c r="H119" s="174" t="s">
        <v>1116</v>
      </c>
      <c r="I119" s="174" t="s">
        <v>1116</v>
      </c>
      <c r="J119" s="174" t="s">
        <v>1116</v>
      </c>
      <c r="K119" s="174" t="s">
        <v>1116</v>
      </c>
      <c r="L119" s="184">
        <v>66</v>
      </c>
      <c r="M119" s="185">
        <v>0.97</v>
      </c>
      <c r="N119" s="174">
        <v>1</v>
      </c>
      <c r="O119" s="174">
        <v>1</v>
      </c>
      <c r="P119" s="109" t="s">
        <v>11</v>
      </c>
      <c r="Q119" s="202" t="str">
        <f>VLOOKUP(B119,CleanedUp2014!$B$73:$Z$132,5,FALSE)</f>
        <v>~</v>
      </c>
      <c r="R119" s="203" t="str">
        <f>VLOOKUP(B119,CleanedUp2014!$B$73:$Z$132,10,FALSE)</f>
        <v>~</v>
      </c>
      <c r="S119" s="203" t="str">
        <f>VLOOKUP(B119,CleanedUp2014!$B$73:$Z$132,15,FALSE)</f>
        <v>No</v>
      </c>
      <c r="T119" s="202" t="str">
        <f>VLOOKUP(B119,CleanedUp2014!$B$73:$Z$132,16,FALSE)</f>
        <v>~</v>
      </c>
      <c r="U119" s="203" t="str">
        <f>VLOOKUP(B119,CleanedUp2014!$B$73:$Z$132,17,FALSE)</f>
        <v>~</v>
      </c>
      <c r="V119" s="203" t="str">
        <f>VLOOKUP(B119,CleanedUp2014!$B$73:$Z$132,18,FALSE)</f>
        <v>~</v>
      </c>
      <c r="W119" s="202" t="str">
        <f>VLOOKUP(B119,CleanedUp2014!$B$73:$Z$132,19,FALSE)</f>
        <v>~</v>
      </c>
      <c r="X119" s="203" t="str">
        <f>VLOOKUP(B119,CleanedUp2014!$B$73:$Z$132,20,FALSE)</f>
        <v>~</v>
      </c>
      <c r="Y119" s="203" t="str">
        <f>VLOOKUP(B119,CleanedUp2014!$B$73:$Z$132,21,FALSE)</f>
        <v>~</v>
      </c>
      <c r="Z119" s="164"/>
    </row>
    <row r="120" spans="1:26" s="162" customFormat="1">
      <c r="A120" s="167">
        <v>118</v>
      </c>
      <c r="B120" s="162" t="s">
        <v>13</v>
      </c>
      <c r="C120" s="162" t="s">
        <v>299</v>
      </c>
      <c r="D120" s="182" t="s">
        <v>1116</v>
      </c>
      <c r="E120" s="174" t="s">
        <v>1116</v>
      </c>
      <c r="F120" s="183" t="s">
        <v>1116</v>
      </c>
      <c r="G120" s="182" t="s">
        <v>1116</v>
      </c>
      <c r="H120" s="174" t="s">
        <v>1116</v>
      </c>
      <c r="I120" s="174" t="s">
        <v>1116</v>
      </c>
      <c r="J120" s="174" t="s">
        <v>1116</v>
      </c>
      <c r="K120" s="174" t="s">
        <v>1116</v>
      </c>
      <c r="L120" s="184">
        <v>65</v>
      </c>
      <c r="M120" s="185">
        <v>0.99</v>
      </c>
      <c r="N120" s="174">
        <v>0.99</v>
      </c>
      <c r="O120" s="174">
        <v>1</v>
      </c>
      <c r="P120" s="109" t="s">
        <v>11</v>
      </c>
      <c r="Q120" s="202" t="str">
        <f>VLOOKUP(B120,CleanedUp2014!$B$73:$Z$132,5,FALSE)</f>
        <v>~</v>
      </c>
      <c r="R120" s="203" t="str">
        <f>VLOOKUP(B120,CleanedUp2014!$B$73:$Z$132,10,FALSE)</f>
        <v>~</v>
      </c>
      <c r="S120" s="203" t="str">
        <f>VLOOKUP(B120,CleanedUp2014!$B$73:$Z$132,15,FALSE)</f>
        <v>No</v>
      </c>
      <c r="T120" s="202" t="str">
        <f>VLOOKUP(B120,CleanedUp2014!$B$73:$Z$132,16,FALSE)</f>
        <v>~</v>
      </c>
      <c r="U120" s="203" t="str">
        <f>VLOOKUP(B120,CleanedUp2014!$B$73:$Z$132,17,FALSE)</f>
        <v>~</v>
      </c>
      <c r="V120" s="203" t="str">
        <f>VLOOKUP(B120,CleanedUp2014!$B$73:$Z$132,18,FALSE)</f>
        <v>~</v>
      </c>
      <c r="W120" s="202" t="str">
        <f>VLOOKUP(B120,CleanedUp2014!$B$73:$Z$132,19,FALSE)</f>
        <v>~</v>
      </c>
      <c r="X120" s="203" t="str">
        <f>VLOOKUP(B120,CleanedUp2014!$B$73:$Z$132,20,FALSE)</f>
        <v>~</v>
      </c>
      <c r="Y120" s="203" t="str">
        <f>VLOOKUP(B120,CleanedUp2014!$B$73:$Z$132,21,FALSE)</f>
        <v>~</v>
      </c>
      <c r="Z120" s="164"/>
    </row>
    <row r="121" spans="1:26" s="161" customFormat="1">
      <c r="A121" s="167">
        <v>119</v>
      </c>
      <c r="B121" s="162" t="s">
        <v>19</v>
      </c>
      <c r="C121" s="162" t="s">
        <v>306</v>
      </c>
      <c r="D121" s="182" t="s">
        <v>1116</v>
      </c>
      <c r="E121" s="174" t="s">
        <v>1116</v>
      </c>
      <c r="F121" s="183" t="s">
        <v>1116</v>
      </c>
      <c r="G121" s="182" t="s">
        <v>1116</v>
      </c>
      <c r="H121" s="174" t="s">
        <v>1116</v>
      </c>
      <c r="I121" s="174" t="s">
        <v>1116</v>
      </c>
      <c r="J121" s="174" t="s">
        <v>1116</v>
      </c>
      <c r="K121" s="174" t="s">
        <v>1116</v>
      </c>
      <c r="L121" s="184">
        <v>100</v>
      </c>
      <c r="M121" s="185">
        <v>0.99</v>
      </c>
      <c r="N121" s="174">
        <v>1</v>
      </c>
      <c r="O121" s="174">
        <v>1</v>
      </c>
      <c r="P121" s="109" t="s">
        <v>10</v>
      </c>
      <c r="Q121" s="202" t="str">
        <f>VLOOKUP(B121,CleanedUp2014!$B$73:$Z$132,5,FALSE)</f>
        <v>~</v>
      </c>
      <c r="R121" s="203" t="str">
        <f>VLOOKUP(B121,CleanedUp2014!$B$73:$Z$132,10,FALSE)</f>
        <v>~</v>
      </c>
      <c r="S121" s="203" t="str">
        <f>VLOOKUP(B121,CleanedUp2014!$B$73:$Z$132,15,FALSE)</f>
        <v>Yes</v>
      </c>
      <c r="T121" s="202" t="str">
        <f>VLOOKUP(B121,CleanedUp2014!$B$73:$Z$132,16,FALSE)</f>
        <v>~</v>
      </c>
      <c r="U121" s="203" t="str">
        <f>VLOOKUP(B121,CleanedUp2014!$B$73:$Z$132,17,FALSE)</f>
        <v>~</v>
      </c>
      <c r="V121" s="203" t="str">
        <f>VLOOKUP(B121,CleanedUp2014!$B$73:$Z$132,18,FALSE)</f>
        <v>Yes</v>
      </c>
      <c r="W121" s="202" t="str">
        <f>VLOOKUP(B121,CleanedUp2014!$B$73:$Z$132,19,FALSE)</f>
        <v>~</v>
      </c>
      <c r="X121" s="203" t="str">
        <f>VLOOKUP(B121,CleanedUp2014!$B$73:$Z$132,20,FALSE)</f>
        <v>~</v>
      </c>
      <c r="Y121" s="203" t="str">
        <f>VLOOKUP(B121,CleanedUp2014!$B$73:$Z$132,21,FALSE)</f>
        <v>Yes</v>
      </c>
      <c r="Z121" s="172"/>
    </row>
    <row r="122" spans="1:26" s="161" customFormat="1">
      <c r="A122" s="161">
        <v>120</v>
      </c>
      <c r="B122" s="161" t="s">
        <v>1063</v>
      </c>
      <c r="C122" s="161" t="s">
        <v>1114</v>
      </c>
      <c r="D122" s="178">
        <v>106</v>
      </c>
      <c r="E122" s="179">
        <v>0.73</v>
      </c>
      <c r="F122" s="170" t="s">
        <v>10</v>
      </c>
      <c r="G122" s="178">
        <v>174</v>
      </c>
      <c r="H122" s="179">
        <v>0.13</v>
      </c>
      <c r="I122" s="179">
        <v>0.23</v>
      </c>
      <c r="J122" s="179">
        <v>0.98</v>
      </c>
      <c r="K122" s="170" t="s">
        <v>10</v>
      </c>
      <c r="L122" s="180" t="s">
        <v>1116</v>
      </c>
      <c r="M122" s="181" t="s">
        <v>1116</v>
      </c>
      <c r="N122" s="179" t="s">
        <v>1116</v>
      </c>
      <c r="O122" s="179" t="s">
        <v>1116</v>
      </c>
      <c r="P122" s="180" t="s">
        <v>1116</v>
      </c>
      <c r="Q122" s="171" t="e">
        <f>VLOOKUP(B122,CleanedUp2014!$B$73:$Z$132,5,FALSE)</f>
        <v>#N/A</v>
      </c>
      <c r="R122" s="170" t="e">
        <f>VLOOKUP(B122,CleanedUp2014!$B$73:$Z$132,10,FALSE)</f>
        <v>#N/A</v>
      </c>
      <c r="S122" s="170" t="e">
        <f>VLOOKUP(B122,CleanedUp2014!$B$73:$Z$132,15,FALSE)</f>
        <v>#N/A</v>
      </c>
      <c r="T122" s="171" t="e">
        <f>VLOOKUP(B122,CleanedUp2014!$B$73:$Z$132,16,FALSE)</f>
        <v>#N/A</v>
      </c>
      <c r="U122" s="170" t="e">
        <f>VLOOKUP(B122,CleanedUp2014!$B$73:$Z$132,17,FALSE)</f>
        <v>#N/A</v>
      </c>
      <c r="V122" s="170" t="e">
        <f>VLOOKUP(B122,CleanedUp2014!$B$73:$Z$132,18,FALSE)</f>
        <v>#N/A</v>
      </c>
      <c r="W122" s="171" t="e">
        <f>VLOOKUP(B122,CleanedUp2014!$B$73:$Z$132,19,FALSE)</f>
        <v>#N/A</v>
      </c>
      <c r="X122" s="170" t="e">
        <f>VLOOKUP(B122,CleanedUp2014!$B$73:$Z$132,20,FALSE)</f>
        <v>#N/A</v>
      </c>
      <c r="Y122" s="170" t="e">
        <f>VLOOKUP(B122,CleanedUp2014!$B$73:$Z$132,21,FALSE)</f>
        <v>#N/A</v>
      </c>
      <c r="Z122" s="172"/>
    </row>
    <row r="123" spans="1:26" s="162" customFormat="1">
      <c r="A123" s="167">
        <v>121</v>
      </c>
      <c r="B123" s="162" t="s">
        <v>259</v>
      </c>
      <c r="C123" s="162" t="s">
        <v>260</v>
      </c>
      <c r="D123" s="182" t="s">
        <v>1116</v>
      </c>
      <c r="E123" s="174" t="s">
        <v>1116</v>
      </c>
      <c r="F123" s="183" t="s">
        <v>1116</v>
      </c>
      <c r="G123" s="182" t="s">
        <v>1116</v>
      </c>
      <c r="H123" s="174" t="s">
        <v>1116</v>
      </c>
      <c r="I123" s="174" t="s">
        <v>1116</v>
      </c>
      <c r="J123" s="174" t="s">
        <v>1116</v>
      </c>
      <c r="K123" s="174" t="s">
        <v>1116</v>
      </c>
      <c r="L123" s="184" t="s">
        <v>1116</v>
      </c>
      <c r="M123" s="185">
        <v>1</v>
      </c>
      <c r="N123" s="174">
        <v>1</v>
      </c>
      <c r="O123" s="174">
        <v>1</v>
      </c>
      <c r="P123" s="184" t="s">
        <v>1116</v>
      </c>
      <c r="Q123" s="202" t="str">
        <f>VLOOKUP(B123,CleanedUp2014!$B$73:$Z$132,5,FALSE)</f>
        <v>~</v>
      </c>
      <c r="R123" s="203" t="str">
        <f>VLOOKUP(B123,CleanedUp2014!$B$73:$Z$132,10,FALSE)</f>
        <v>~</v>
      </c>
      <c r="S123" s="203" t="str">
        <f>VLOOKUP(B123,CleanedUp2014!$B$73:$Z$132,15,FALSE)</f>
        <v>~</v>
      </c>
      <c r="T123" s="202" t="str">
        <f>VLOOKUP(B123,CleanedUp2014!$B$73:$Z$132,16,FALSE)</f>
        <v>~</v>
      </c>
      <c r="U123" s="203" t="str">
        <f>VLOOKUP(B123,CleanedUp2014!$B$73:$Z$132,17,FALSE)</f>
        <v>~</v>
      </c>
      <c r="V123" s="203" t="str">
        <f>VLOOKUP(B123,CleanedUp2014!$B$73:$Z$132,18,FALSE)</f>
        <v>~</v>
      </c>
      <c r="W123" s="202" t="str">
        <f>VLOOKUP(B123,CleanedUp2014!$B$73:$Z$132,19,FALSE)</f>
        <v>~</v>
      </c>
      <c r="X123" s="203" t="str">
        <f>VLOOKUP(B123,CleanedUp2014!$B$73:$Z$132,20,FALSE)</f>
        <v>~</v>
      </c>
      <c r="Y123" s="203" t="str">
        <f>VLOOKUP(B123,CleanedUp2014!$B$73:$Z$132,21,FALSE)</f>
        <v>~</v>
      </c>
      <c r="Z123" s="164"/>
    </row>
    <row r="124" spans="1:26" s="162" customFormat="1">
      <c r="A124" s="167">
        <v>122</v>
      </c>
      <c r="B124" s="162" t="s">
        <v>251</v>
      </c>
      <c r="C124" s="162" t="s">
        <v>252</v>
      </c>
      <c r="D124" s="182" t="s">
        <v>1116</v>
      </c>
      <c r="E124" s="174" t="s">
        <v>1116</v>
      </c>
      <c r="F124" s="183" t="s">
        <v>1116</v>
      </c>
      <c r="G124" s="182" t="s">
        <v>1116</v>
      </c>
      <c r="H124" s="174" t="s">
        <v>1116</v>
      </c>
      <c r="I124" s="174" t="s">
        <v>1116</v>
      </c>
      <c r="J124" s="174" t="s">
        <v>1116</v>
      </c>
      <c r="K124" s="174" t="s">
        <v>1116</v>
      </c>
      <c r="L124" s="184" t="s">
        <v>1116</v>
      </c>
      <c r="M124" s="185">
        <v>0.92</v>
      </c>
      <c r="N124" s="174">
        <v>0.92</v>
      </c>
      <c r="O124" s="174">
        <v>1</v>
      </c>
      <c r="P124" s="184" t="s">
        <v>1116</v>
      </c>
      <c r="Q124" s="202" t="str">
        <f>VLOOKUP(B124,CleanedUp2014!$B$73:$Z$132,5,FALSE)</f>
        <v>~</v>
      </c>
      <c r="R124" s="203" t="str">
        <f>VLOOKUP(B124,CleanedUp2014!$B$73:$Z$132,10,FALSE)</f>
        <v>~</v>
      </c>
      <c r="S124" s="203" t="str">
        <f>VLOOKUP(B124,CleanedUp2014!$B$73:$Z$132,15,FALSE)</f>
        <v>~</v>
      </c>
      <c r="T124" s="202" t="str">
        <f>VLOOKUP(B124,CleanedUp2014!$B$73:$Z$132,16,FALSE)</f>
        <v>~</v>
      </c>
      <c r="U124" s="203" t="str">
        <f>VLOOKUP(B124,CleanedUp2014!$B$73:$Z$132,17,FALSE)</f>
        <v>~</v>
      </c>
      <c r="V124" s="203" t="str">
        <f>VLOOKUP(B124,CleanedUp2014!$B$73:$Z$132,18,FALSE)</f>
        <v>~</v>
      </c>
      <c r="W124" s="202" t="str">
        <f>VLOOKUP(B124,CleanedUp2014!$B$73:$Z$132,19,FALSE)</f>
        <v>~</v>
      </c>
      <c r="X124" s="203" t="str">
        <f>VLOOKUP(B124,CleanedUp2014!$B$73:$Z$132,20,FALSE)</f>
        <v>~</v>
      </c>
      <c r="Y124" s="203" t="str">
        <f>VLOOKUP(B124,CleanedUp2014!$B$73:$Z$132,21,FALSE)</f>
        <v>~</v>
      </c>
      <c r="Z124" s="164"/>
    </row>
    <row r="125" spans="1:26" s="162" customFormat="1">
      <c r="A125" s="167">
        <v>123</v>
      </c>
      <c r="B125" s="162" t="s">
        <v>257</v>
      </c>
      <c r="C125" s="162" t="s">
        <v>258</v>
      </c>
      <c r="D125" s="182" t="s">
        <v>1116</v>
      </c>
      <c r="E125" s="174" t="s">
        <v>1116</v>
      </c>
      <c r="F125" s="183" t="s">
        <v>1116</v>
      </c>
      <c r="G125" s="182" t="s">
        <v>1116</v>
      </c>
      <c r="H125" s="174" t="s">
        <v>1116</v>
      </c>
      <c r="I125" s="174" t="s">
        <v>1116</v>
      </c>
      <c r="J125" s="174" t="s">
        <v>1116</v>
      </c>
      <c r="K125" s="174" t="s">
        <v>1116</v>
      </c>
      <c r="L125" s="184" t="s">
        <v>1116</v>
      </c>
      <c r="M125" s="185">
        <v>0.95</v>
      </c>
      <c r="N125" s="174">
        <v>1</v>
      </c>
      <c r="O125" s="174">
        <v>1</v>
      </c>
      <c r="P125" s="184" t="s">
        <v>1116</v>
      </c>
      <c r="Q125" s="202" t="str">
        <f>VLOOKUP(B125,CleanedUp2014!$B$73:$Z$132,5,FALSE)</f>
        <v>~</v>
      </c>
      <c r="R125" s="203" t="str">
        <f>VLOOKUP(B125,CleanedUp2014!$B$73:$Z$132,10,FALSE)</f>
        <v>~</v>
      </c>
      <c r="S125" s="203" t="str">
        <f>VLOOKUP(B125,CleanedUp2014!$B$73:$Z$132,15,FALSE)</f>
        <v>~</v>
      </c>
      <c r="T125" s="202" t="str">
        <f>VLOOKUP(B125,CleanedUp2014!$B$73:$Z$132,16,FALSE)</f>
        <v>~</v>
      </c>
      <c r="U125" s="203" t="str">
        <f>VLOOKUP(B125,CleanedUp2014!$B$73:$Z$132,17,FALSE)</f>
        <v>~</v>
      </c>
      <c r="V125" s="203" t="str">
        <f>VLOOKUP(B125,CleanedUp2014!$B$73:$Z$132,18,FALSE)</f>
        <v>~</v>
      </c>
      <c r="W125" s="202" t="str">
        <f>VLOOKUP(B125,CleanedUp2014!$B$73:$Z$132,19,FALSE)</f>
        <v>~</v>
      </c>
      <c r="X125" s="203" t="str">
        <f>VLOOKUP(B125,CleanedUp2014!$B$73:$Z$132,20,FALSE)</f>
        <v>~</v>
      </c>
      <c r="Y125" s="203" t="str">
        <f>VLOOKUP(B125,CleanedUp2014!$B$73:$Z$132,21,FALSE)</f>
        <v>~</v>
      </c>
      <c r="Z125" s="164"/>
    </row>
    <row r="126" spans="1:26" s="162" customFormat="1">
      <c r="A126" s="167">
        <v>124</v>
      </c>
      <c r="B126" s="162" t="s">
        <v>261</v>
      </c>
      <c r="C126" s="162" t="s">
        <v>262</v>
      </c>
      <c r="D126" s="182" t="s">
        <v>1116</v>
      </c>
      <c r="E126" s="174" t="s">
        <v>1116</v>
      </c>
      <c r="F126" s="183" t="s">
        <v>1116</v>
      </c>
      <c r="G126" s="182" t="s">
        <v>1116</v>
      </c>
      <c r="H126" s="174" t="s">
        <v>1116</v>
      </c>
      <c r="I126" s="174" t="s">
        <v>1116</v>
      </c>
      <c r="J126" s="174" t="s">
        <v>1116</v>
      </c>
      <c r="K126" s="174" t="s">
        <v>1116</v>
      </c>
      <c r="L126" s="184" t="s">
        <v>1116</v>
      </c>
      <c r="M126" s="185">
        <v>1</v>
      </c>
      <c r="N126" s="174">
        <v>0.5</v>
      </c>
      <c r="O126" s="174">
        <v>1</v>
      </c>
      <c r="P126" s="184" t="s">
        <v>1116</v>
      </c>
      <c r="Q126" s="202" t="str">
        <f>VLOOKUP(B126,CleanedUp2014!$B$73:$Z$132,5,FALSE)</f>
        <v>~</v>
      </c>
      <c r="R126" s="203" t="str">
        <f>VLOOKUP(B126,CleanedUp2014!$B$73:$Z$132,10,FALSE)</f>
        <v>~</v>
      </c>
      <c r="S126" s="203" t="str">
        <f>VLOOKUP(B126,CleanedUp2014!$B$73:$Z$132,15,FALSE)</f>
        <v>~</v>
      </c>
      <c r="T126" s="202" t="str">
        <f>VLOOKUP(B126,CleanedUp2014!$B$73:$Z$132,16,FALSE)</f>
        <v>~</v>
      </c>
      <c r="U126" s="203" t="str">
        <f>VLOOKUP(B126,CleanedUp2014!$B$73:$Z$132,17,FALSE)</f>
        <v>~</v>
      </c>
      <c r="V126" s="203" t="str">
        <f>VLOOKUP(B126,CleanedUp2014!$B$73:$Z$132,18,FALSE)</f>
        <v>~</v>
      </c>
      <c r="W126" s="202" t="str">
        <f>VLOOKUP(B126,CleanedUp2014!$B$73:$Z$132,19,FALSE)</f>
        <v>~</v>
      </c>
      <c r="X126" s="203" t="str">
        <f>VLOOKUP(B126,CleanedUp2014!$B$73:$Z$132,20,FALSE)</f>
        <v>~</v>
      </c>
      <c r="Y126" s="203" t="str">
        <f>VLOOKUP(B126,CleanedUp2014!$B$73:$Z$132,21,FALSE)</f>
        <v>~</v>
      </c>
      <c r="Z126" s="164"/>
    </row>
    <row r="127" spans="1:26" s="162" customFormat="1">
      <c r="A127" s="167">
        <v>125</v>
      </c>
      <c r="B127" s="162" t="s">
        <v>253</v>
      </c>
      <c r="C127" s="162" t="s">
        <v>852</v>
      </c>
      <c r="D127" s="182" t="s">
        <v>1116</v>
      </c>
      <c r="E127" s="174" t="s">
        <v>1116</v>
      </c>
      <c r="F127" s="183" t="s">
        <v>1116</v>
      </c>
      <c r="G127" s="182" t="s">
        <v>1116</v>
      </c>
      <c r="H127" s="174" t="s">
        <v>1116</v>
      </c>
      <c r="I127" s="174" t="s">
        <v>1116</v>
      </c>
      <c r="J127" s="174" t="s">
        <v>1116</v>
      </c>
      <c r="K127" s="174" t="s">
        <v>1116</v>
      </c>
      <c r="L127" s="184" t="s">
        <v>1116</v>
      </c>
      <c r="M127" s="185">
        <v>1</v>
      </c>
      <c r="N127" s="174">
        <v>1</v>
      </c>
      <c r="O127" s="174">
        <v>1</v>
      </c>
      <c r="P127" s="184" t="s">
        <v>1116</v>
      </c>
      <c r="Q127" s="202" t="str">
        <f>VLOOKUP(B127,CleanedUp2014!$B$73:$Z$132,5,FALSE)</f>
        <v>~</v>
      </c>
      <c r="R127" s="203" t="str">
        <f>VLOOKUP(B127,CleanedUp2014!$B$73:$Z$132,10,FALSE)</f>
        <v>~</v>
      </c>
      <c r="S127" s="203" t="str">
        <f>VLOOKUP(B127,CleanedUp2014!$B$73:$Z$132,15,FALSE)</f>
        <v>~</v>
      </c>
      <c r="T127" s="202" t="str">
        <f>VLOOKUP(B127,CleanedUp2014!$B$73:$Z$132,16,FALSE)</f>
        <v>~</v>
      </c>
      <c r="U127" s="203" t="str">
        <f>VLOOKUP(B127,CleanedUp2014!$B$73:$Z$132,17,FALSE)</f>
        <v>~</v>
      </c>
      <c r="V127" s="203" t="str">
        <f>VLOOKUP(B127,CleanedUp2014!$B$73:$Z$132,18,FALSE)</f>
        <v>~</v>
      </c>
      <c r="W127" s="202" t="str">
        <f>VLOOKUP(B127,CleanedUp2014!$B$73:$Z$132,19,FALSE)</f>
        <v>~</v>
      </c>
      <c r="X127" s="203" t="str">
        <f>VLOOKUP(B127,CleanedUp2014!$B$73:$Z$132,20,FALSE)</f>
        <v>~</v>
      </c>
      <c r="Y127" s="203" t="str">
        <f>VLOOKUP(B127,CleanedUp2014!$B$73:$Z$132,21,FALSE)</f>
        <v>~</v>
      </c>
      <c r="Z127" s="164"/>
    </row>
    <row r="128" spans="1:26" s="161" customFormat="1">
      <c r="A128" s="161">
        <v>126</v>
      </c>
      <c r="B128" s="161" t="s">
        <v>1065</v>
      </c>
      <c r="C128" s="161" t="s">
        <v>1113</v>
      </c>
      <c r="D128" s="178">
        <v>135</v>
      </c>
      <c r="E128" s="179">
        <v>0.77</v>
      </c>
      <c r="F128" s="170" t="s">
        <v>10</v>
      </c>
      <c r="G128" s="178">
        <v>210</v>
      </c>
      <c r="H128" s="179">
        <v>0.17</v>
      </c>
      <c r="I128" s="179">
        <v>0.36</v>
      </c>
      <c r="J128" s="179">
        <v>1</v>
      </c>
      <c r="K128" s="170" t="s">
        <v>10</v>
      </c>
      <c r="L128" s="180" t="s">
        <v>1116</v>
      </c>
      <c r="M128" s="181" t="s">
        <v>1116</v>
      </c>
      <c r="N128" s="179" t="s">
        <v>1116</v>
      </c>
      <c r="O128" s="179" t="s">
        <v>1116</v>
      </c>
      <c r="P128" s="180" t="s">
        <v>1116</v>
      </c>
      <c r="Q128" s="171" t="e">
        <f>VLOOKUP(B128,CleanedUp2014!$B$73:$Z$132,5,FALSE)</f>
        <v>#N/A</v>
      </c>
      <c r="R128" s="170" t="e">
        <f>VLOOKUP(B128,CleanedUp2014!$B$73:$Z$132,10,FALSE)</f>
        <v>#N/A</v>
      </c>
      <c r="S128" s="170" t="e">
        <f>VLOOKUP(B128,CleanedUp2014!$B$73:$Z$132,15,FALSE)</f>
        <v>#N/A</v>
      </c>
      <c r="T128" s="171" t="e">
        <f>VLOOKUP(B128,CleanedUp2014!$B$73:$Z$132,16,FALSE)</f>
        <v>#N/A</v>
      </c>
      <c r="U128" s="170" t="e">
        <f>VLOOKUP(B128,CleanedUp2014!$B$73:$Z$132,17,FALSE)</f>
        <v>#N/A</v>
      </c>
      <c r="V128" s="170" t="e">
        <f>VLOOKUP(B128,CleanedUp2014!$B$73:$Z$132,18,FALSE)</f>
        <v>#N/A</v>
      </c>
      <c r="W128" s="171" t="e">
        <f>VLOOKUP(B128,CleanedUp2014!$B$73:$Z$132,19,FALSE)</f>
        <v>#N/A</v>
      </c>
      <c r="X128" s="170" t="e">
        <f>VLOOKUP(B128,CleanedUp2014!$B$73:$Z$132,20,FALSE)</f>
        <v>#N/A</v>
      </c>
      <c r="Y128" s="170" t="e">
        <f>VLOOKUP(B128,CleanedUp2014!$B$73:$Z$132,21,FALSE)</f>
        <v>#N/A</v>
      </c>
      <c r="Z128" s="172"/>
    </row>
    <row r="129" spans="1:26" s="162" customFormat="1">
      <c r="A129" s="167">
        <v>127</v>
      </c>
      <c r="B129" s="162" t="s">
        <v>1093</v>
      </c>
      <c r="C129" s="162" t="s">
        <v>1094</v>
      </c>
      <c r="D129" s="182" t="s">
        <v>1116</v>
      </c>
      <c r="E129" s="174" t="s">
        <v>1116</v>
      </c>
      <c r="F129" s="183" t="s">
        <v>1116</v>
      </c>
      <c r="G129" s="182" t="s">
        <v>1116</v>
      </c>
      <c r="H129" s="174" t="s">
        <v>1116</v>
      </c>
      <c r="I129" s="174" t="s">
        <v>1116</v>
      </c>
      <c r="J129" s="174" t="s">
        <v>1116</v>
      </c>
      <c r="K129" s="174" t="s">
        <v>1116</v>
      </c>
      <c r="L129" s="184">
        <v>73</v>
      </c>
      <c r="M129" s="185">
        <v>0.99</v>
      </c>
      <c r="N129" s="174">
        <v>0.99</v>
      </c>
      <c r="O129" s="174">
        <v>1</v>
      </c>
      <c r="P129" s="109" t="s">
        <v>11</v>
      </c>
      <c r="Q129" s="202" t="e">
        <f>VLOOKUP(B129,CleanedUp2014!$B$73:$Z$132,5,FALSE)</f>
        <v>#N/A</v>
      </c>
      <c r="R129" s="203" t="e">
        <f>VLOOKUP(B129,CleanedUp2014!$B$73:$Z$132,10,FALSE)</f>
        <v>#N/A</v>
      </c>
      <c r="S129" s="203" t="e">
        <f>VLOOKUP(B129,CleanedUp2014!$B$73:$Z$132,15,FALSE)</f>
        <v>#N/A</v>
      </c>
      <c r="T129" s="202" t="e">
        <f>VLOOKUP(B129,CleanedUp2014!$B$73:$Z$132,16,FALSE)</f>
        <v>#N/A</v>
      </c>
      <c r="U129" s="203" t="e">
        <f>VLOOKUP(B129,CleanedUp2014!$B$73:$Z$132,17,FALSE)</f>
        <v>#N/A</v>
      </c>
      <c r="V129" s="203" t="e">
        <f>VLOOKUP(B129,CleanedUp2014!$B$73:$Z$132,18,FALSE)</f>
        <v>#N/A</v>
      </c>
      <c r="W129" s="202" t="e">
        <f>VLOOKUP(B129,CleanedUp2014!$B$73:$Z$132,19,FALSE)</f>
        <v>#N/A</v>
      </c>
      <c r="X129" s="203" t="e">
        <f>VLOOKUP(B129,CleanedUp2014!$B$73:$Z$132,20,FALSE)</f>
        <v>#N/A</v>
      </c>
      <c r="Y129" s="203" t="e">
        <f>VLOOKUP(B129,CleanedUp2014!$B$73:$Z$132,21,FALSE)</f>
        <v>#N/A</v>
      </c>
      <c r="Z129" s="164"/>
    </row>
    <row r="130" spans="1:26" s="162" customFormat="1">
      <c r="A130" s="167">
        <v>128</v>
      </c>
      <c r="B130" s="162" t="s">
        <v>1095</v>
      </c>
      <c r="C130" s="162" t="s">
        <v>1096</v>
      </c>
      <c r="D130" s="182" t="s">
        <v>1116</v>
      </c>
      <c r="E130" s="174" t="s">
        <v>1116</v>
      </c>
      <c r="F130" s="183" t="s">
        <v>1116</v>
      </c>
      <c r="G130" s="182" t="s">
        <v>1116</v>
      </c>
      <c r="H130" s="174" t="s">
        <v>1116</v>
      </c>
      <c r="I130" s="174" t="s">
        <v>1116</v>
      </c>
      <c r="J130" s="174" t="s">
        <v>1116</v>
      </c>
      <c r="K130" s="174" t="s">
        <v>1116</v>
      </c>
      <c r="L130" s="184" t="s">
        <v>1116</v>
      </c>
      <c r="M130" s="185">
        <v>1</v>
      </c>
      <c r="N130" s="174">
        <v>1</v>
      </c>
      <c r="O130" s="174">
        <v>1</v>
      </c>
      <c r="P130" s="184" t="s">
        <v>1116</v>
      </c>
      <c r="Q130" s="202" t="e">
        <f>VLOOKUP(B130,CleanedUp2014!$B$73:$Z$132,5,FALSE)</f>
        <v>#N/A</v>
      </c>
      <c r="R130" s="203" t="e">
        <f>VLOOKUP(B130,CleanedUp2014!$B$73:$Z$132,10,FALSE)</f>
        <v>#N/A</v>
      </c>
      <c r="S130" s="203" t="e">
        <f>VLOOKUP(B130,CleanedUp2014!$B$73:$Z$132,15,FALSE)</f>
        <v>#N/A</v>
      </c>
      <c r="T130" s="202" t="e">
        <f>VLOOKUP(B130,CleanedUp2014!$B$73:$Z$132,16,FALSE)</f>
        <v>#N/A</v>
      </c>
      <c r="U130" s="203" t="e">
        <f>VLOOKUP(B130,CleanedUp2014!$B$73:$Z$132,17,FALSE)</f>
        <v>#N/A</v>
      </c>
      <c r="V130" s="203" t="e">
        <f>VLOOKUP(B130,CleanedUp2014!$B$73:$Z$132,18,FALSE)</f>
        <v>#N/A</v>
      </c>
      <c r="W130" s="202" t="e">
        <f>VLOOKUP(B130,CleanedUp2014!$B$73:$Z$132,19,FALSE)</f>
        <v>#N/A</v>
      </c>
      <c r="X130" s="203" t="e">
        <f>VLOOKUP(B130,CleanedUp2014!$B$73:$Z$132,20,FALSE)</f>
        <v>#N/A</v>
      </c>
      <c r="Y130" s="203" t="e">
        <f>VLOOKUP(B130,CleanedUp2014!$B$73:$Z$132,21,FALSE)</f>
        <v>#N/A</v>
      </c>
      <c r="Z130" s="164"/>
    </row>
    <row r="131" spans="1:26" s="162" customFormat="1">
      <c r="A131" s="167">
        <v>129</v>
      </c>
      <c r="B131" s="162" t="s">
        <v>1097</v>
      </c>
      <c r="C131" s="162" t="s">
        <v>1098</v>
      </c>
      <c r="D131" s="182" t="s">
        <v>1116</v>
      </c>
      <c r="E131" s="174" t="s">
        <v>1116</v>
      </c>
      <c r="F131" s="183" t="s">
        <v>1116</v>
      </c>
      <c r="G131" s="182" t="s">
        <v>1116</v>
      </c>
      <c r="H131" s="174" t="s">
        <v>1116</v>
      </c>
      <c r="I131" s="174" t="s">
        <v>1116</v>
      </c>
      <c r="J131" s="174" t="s">
        <v>1116</v>
      </c>
      <c r="K131" s="174" t="s">
        <v>1116</v>
      </c>
      <c r="L131" s="184">
        <v>73</v>
      </c>
      <c r="M131" s="185">
        <v>1</v>
      </c>
      <c r="N131" s="174">
        <v>1</v>
      </c>
      <c r="O131" s="174">
        <v>1</v>
      </c>
      <c r="P131" s="109" t="s">
        <v>11</v>
      </c>
      <c r="Q131" s="202" t="e">
        <f>VLOOKUP(B131,CleanedUp2014!$B$73:$Z$132,5,FALSE)</f>
        <v>#N/A</v>
      </c>
      <c r="R131" s="203" t="e">
        <f>VLOOKUP(B131,CleanedUp2014!$B$73:$Z$132,10,FALSE)</f>
        <v>#N/A</v>
      </c>
      <c r="S131" s="203" t="e">
        <f>VLOOKUP(B131,CleanedUp2014!$B$73:$Z$132,15,FALSE)</f>
        <v>#N/A</v>
      </c>
      <c r="T131" s="202" t="e">
        <f>VLOOKUP(B131,CleanedUp2014!$B$73:$Z$132,16,FALSE)</f>
        <v>#N/A</v>
      </c>
      <c r="U131" s="203" t="e">
        <f>VLOOKUP(B131,CleanedUp2014!$B$73:$Z$132,17,FALSE)</f>
        <v>#N/A</v>
      </c>
      <c r="V131" s="203" t="e">
        <f>VLOOKUP(B131,CleanedUp2014!$B$73:$Z$132,18,FALSE)</f>
        <v>#N/A</v>
      </c>
      <c r="W131" s="202" t="e">
        <f>VLOOKUP(B131,CleanedUp2014!$B$73:$Z$132,19,FALSE)</f>
        <v>#N/A</v>
      </c>
      <c r="X131" s="203" t="e">
        <f>VLOOKUP(B131,CleanedUp2014!$B$73:$Z$132,20,FALSE)</f>
        <v>#N/A</v>
      </c>
      <c r="Y131" s="203" t="e">
        <f>VLOOKUP(B131,CleanedUp2014!$B$73:$Z$132,21,FALSE)</f>
        <v>#N/A</v>
      </c>
      <c r="Z131" s="164"/>
    </row>
    <row r="132" spans="1:26" s="162" customFormat="1">
      <c r="A132" s="167">
        <v>130</v>
      </c>
      <c r="B132" s="162" t="s">
        <v>1099</v>
      </c>
      <c r="C132" s="162" t="s">
        <v>1100</v>
      </c>
      <c r="D132" s="182" t="s">
        <v>1116</v>
      </c>
      <c r="E132" s="174" t="s">
        <v>1116</v>
      </c>
      <c r="F132" s="183" t="s">
        <v>1116</v>
      </c>
      <c r="G132" s="182" t="s">
        <v>1116</v>
      </c>
      <c r="H132" s="174" t="s">
        <v>1116</v>
      </c>
      <c r="I132" s="174" t="s">
        <v>1116</v>
      </c>
      <c r="J132" s="174" t="s">
        <v>1116</v>
      </c>
      <c r="K132" s="174" t="s">
        <v>1116</v>
      </c>
      <c r="L132" s="184" t="s">
        <v>1116</v>
      </c>
      <c r="M132" s="185">
        <v>1</v>
      </c>
      <c r="N132" s="174">
        <v>1</v>
      </c>
      <c r="O132" s="174">
        <v>1</v>
      </c>
      <c r="P132" s="184" t="s">
        <v>1116</v>
      </c>
      <c r="Q132" s="202" t="e">
        <f>VLOOKUP(B132,CleanedUp2014!$B$73:$Z$132,5,FALSE)</f>
        <v>#N/A</v>
      </c>
      <c r="R132" s="203" t="e">
        <f>VLOOKUP(B132,CleanedUp2014!$B$73:$Z$132,10,FALSE)</f>
        <v>#N/A</v>
      </c>
      <c r="S132" s="203" t="e">
        <f>VLOOKUP(B132,CleanedUp2014!$B$73:$Z$132,15,FALSE)</f>
        <v>#N/A</v>
      </c>
      <c r="T132" s="202" t="e">
        <f>VLOOKUP(B132,CleanedUp2014!$B$73:$Z$132,16,FALSE)</f>
        <v>#N/A</v>
      </c>
      <c r="U132" s="203" t="e">
        <f>VLOOKUP(B132,CleanedUp2014!$B$73:$Z$132,17,FALSE)</f>
        <v>#N/A</v>
      </c>
      <c r="V132" s="203" t="e">
        <f>VLOOKUP(B132,CleanedUp2014!$B$73:$Z$132,18,FALSE)</f>
        <v>#N/A</v>
      </c>
      <c r="W132" s="202" t="e">
        <f>VLOOKUP(B132,CleanedUp2014!$B$73:$Z$132,19,FALSE)</f>
        <v>#N/A</v>
      </c>
      <c r="X132" s="203" t="e">
        <f>VLOOKUP(B132,CleanedUp2014!$B$73:$Z$132,20,FALSE)</f>
        <v>#N/A</v>
      </c>
      <c r="Y132" s="203" t="e">
        <f>VLOOKUP(B132,CleanedUp2014!$B$73:$Z$132,21,FALSE)</f>
        <v>#N/A</v>
      </c>
      <c r="Z132" s="164"/>
    </row>
    <row r="133" spans="1:26" s="173" customFormat="1">
      <c r="A133" s="161">
        <v>131</v>
      </c>
      <c r="B133" s="161" t="s">
        <v>316</v>
      </c>
      <c r="C133" s="161" t="s">
        <v>1112</v>
      </c>
      <c r="D133" s="178">
        <v>68</v>
      </c>
      <c r="E133" s="179">
        <v>0.69</v>
      </c>
      <c r="F133" s="170" t="s">
        <v>10</v>
      </c>
      <c r="G133" s="178">
        <v>117</v>
      </c>
      <c r="H133" s="179">
        <v>0.16</v>
      </c>
      <c r="I133" s="179">
        <v>0.21</v>
      </c>
      <c r="J133" s="179">
        <v>0.96</v>
      </c>
      <c r="K133" s="170" t="s">
        <v>10</v>
      </c>
      <c r="L133" s="180" t="s">
        <v>1116</v>
      </c>
      <c r="M133" s="181" t="s">
        <v>1116</v>
      </c>
      <c r="N133" s="179" t="s">
        <v>1116</v>
      </c>
      <c r="O133" s="179" t="s">
        <v>1116</v>
      </c>
      <c r="P133" s="180" t="s">
        <v>1116</v>
      </c>
      <c r="Q133" s="171" t="str">
        <f>VLOOKUP(B133,CleanedUp2014!$B$73:$Z$132,5,FALSE)</f>
        <v>Yes</v>
      </c>
      <c r="R133" s="170" t="str">
        <f>VLOOKUP(B133,CleanedUp2014!$B$73:$Z$132,10,FALSE)</f>
        <v>Yes</v>
      </c>
      <c r="S133" s="170" t="str">
        <f>VLOOKUP(B133,CleanedUp2014!$B$73:$Z$132,15,FALSE)</f>
        <v>~</v>
      </c>
      <c r="T133" s="171" t="str">
        <f>VLOOKUP(B133,CleanedUp2014!$B$73:$Z$132,16,FALSE)</f>
        <v>~</v>
      </c>
      <c r="U133" s="170" t="str">
        <f>VLOOKUP(B133,CleanedUp2014!$B$73:$Z$132,17,FALSE)</f>
        <v>~</v>
      </c>
      <c r="V133" s="170" t="str">
        <f>VLOOKUP(B133,CleanedUp2014!$B$73:$Z$132,18,FALSE)</f>
        <v>~</v>
      </c>
      <c r="W133" s="171" t="str">
        <f>VLOOKUP(B133,CleanedUp2014!$B$73:$Z$132,19,FALSE)</f>
        <v>~</v>
      </c>
      <c r="X133" s="170" t="str">
        <f>VLOOKUP(B133,CleanedUp2014!$B$73:$Z$132,20,FALSE)</f>
        <v>~</v>
      </c>
      <c r="Y133" s="170" t="str">
        <f>VLOOKUP(B133,CleanedUp2014!$B$73:$Z$132,21,FALSE)</f>
        <v>~</v>
      </c>
      <c r="Z133" s="99"/>
    </row>
    <row r="134" spans="1:26">
      <c r="A134" s="167">
        <v>132</v>
      </c>
      <c r="B134" s="162" t="s">
        <v>319</v>
      </c>
      <c r="C134" s="162" t="s">
        <v>320</v>
      </c>
      <c r="D134" s="182" t="s">
        <v>1116</v>
      </c>
      <c r="E134" s="174" t="s">
        <v>1116</v>
      </c>
      <c r="F134" s="183" t="s">
        <v>1116</v>
      </c>
      <c r="G134" s="182" t="s">
        <v>1116</v>
      </c>
      <c r="H134" s="174" t="s">
        <v>1116</v>
      </c>
      <c r="I134" s="174" t="s">
        <v>1116</v>
      </c>
      <c r="J134" s="174" t="s">
        <v>1116</v>
      </c>
      <c r="K134" s="174" t="s">
        <v>1116</v>
      </c>
      <c r="L134" s="184">
        <v>79</v>
      </c>
      <c r="M134" s="185">
        <v>1</v>
      </c>
      <c r="N134" s="174">
        <v>1</v>
      </c>
      <c r="O134" s="174">
        <v>1</v>
      </c>
      <c r="P134" s="109" t="s">
        <v>10</v>
      </c>
      <c r="Q134" s="202" t="str">
        <f>VLOOKUP(B134,CleanedUp2014!$B$73:$Z$132,5,FALSE)</f>
        <v>~</v>
      </c>
      <c r="R134" s="203" t="str">
        <f>VLOOKUP(B134,CleanedUp2014!$B$73:$Z$132,10,FALSE)</f>
        <v>~</v>
      </c>
      <c r="S134" s="203" t="str">
        <f>VLOOKUP(B134,CleanedUp2014!$B$73:$Z$132,15,FALSE)</f>
        <v>No</v>
      </c>
      <c r="T134" s="202" t="str">
        <f>VLOOKUP(B134,CleanedUp2014!$B$73:$Z$132,16,FALSE)</f>
        <v>~</v>
      </c>
      <c r="U134" s="203" t="str">
        <f>VLOOKUP(B134,CleanedUp2014!$B$73:$Z$132,17,FALSE)</f>
        <v>~</v>
      </c>
      <c r="V134" s="203" t="str">
        <f>VLOOKUP(B134,CleanedUp2014!$B$73:$Z$132,18,FALSE)</f>
        <v>~</v>
      </c>
      <c r="W134" s="202" t="str">
        <f>VLOOKUP(B134,CleanedUp2014!$B$73:$Z$132,19,FALSE)</f>
        <v>~</v>
      </c>
      <c r="X134" s="203" t="str">
        <f>VLOOKUP(B134,CleanedUp2014!$B$73:$Z$132,20,FALSE)</f>
        <v>~</v>
      </c>
      <c r="Y134" s="203" t="str">
        <f>VLOOKUP(B134,CleanedUp2014!$B$73:$Z$132,21,FALSE)</f>
        <v>~</v>
      </c>
    </row>
    <row r="135" spans="1:26">
      <c r="A135" s="167">
        <v>133</v>
      </c>
      <c r="B135" s="162" t="s">
        <v>317</v>
      </c>
      <c r="C135" s="162" t="s">
        <v>318</v>
      </c>
      <c r="D135" s="182" t="s">
        <v>1116</v>
      </c>
      <c r="E135" s="174" t="s">
        <v>1116</v>
      </c>
      <c r="F135" s="183" t="s">
        <v>1116</v>
      </c>
      <c r="G135" s="182" t="s">
        <v>1116</v>
      </c>
      <c r="H135" s="174" t="s">
        <v>1116</v>
      </c>
      <c r="I135" s="174" t="s">
        <v>1116</v>
      </c>
      <c r="J135" s="174" t="s">
        <v>1116</v>
      </c>
      <c r="K135" s="174" t="s">
        <v>1116</v>
      </c>
      <c r="L135" s="184">
        <v>96</v>
      </c>
      <c r="M135" s="185">
        <v>0.88</v>
      </c>
      <c r="N135" s="174">
        <v>1</v>
      </c>
      <c r="O135" s="174">
        <v>1</v>
      </c>
      <c r="P135" s="109" t="s">
        <v>11</v>
      </c>
      <c r="Q135" s="202" t="str">
        <f>VLOOKUP(B135,CleanedUp2014!$B$73:$Z$132,5,FALSE)</f>
        <v>~</v>
      </c>
      <c r="R135" s="203" t="str">
        <f>VLOOKUP(B135,CleanedUp2014!$B$73:$Z$132,10,FALSE)</f>
        <v>~</v>
      </c>
      <c r="S135" s="203" t="str">
        <f>VLOOKUP(B135,CleanedUp2014!$B$73:$Z$132,15,FALSE)</f>
        <v>Yes</v>
      </c>
      <c r="T135" s="202" t="str">
        <f>VLOOKUP(B135,CleanedUp2014!$B$73:$Z$132,16,FALSE)</f>
        <v>~</v>
      </c>
      <c r="U135" s="203" t="str">
        <f>VLOOKUP(B135,CleanedUp2014!$B$73:$Z$132,17,FALSE)</f>
        <v>~</v>
      </c>
      <c r="V135" s="203" t="str">
        <f>VLOOKUP(B135,CleanedUp2014!$B$73:$Z$132,18,FALSE)</f>
        <v>~</v>
      </c>
      <c r="W135" s="202" t="str">
        <f>VLOOKUP(B135,CleanedUp2014!$B$73:$Z$132,19,FALSE)</f>
        <v>~</v>
      </c>
      <c r="X135" s="203" t="str">
        <f>VLOOKUP(B135,CleanedUp2014!$B$73:$Z$132,20,FALSE)</f>
        <v>~</v>
      </c>
      <c r="Y135" s="203" t="str">
        <f>VLOOKUP(B135,CleanedUp2014!$B$73:$Z$132,21,FALSE)</f>
        <v>~</v>
      </c>
    </row>
    <row r="136" spans="1:26">
      <c r="D136" s="182"/>
      <c r="E136" s="174"/>
      <c r="F136" s="183"/>
      <c r="G136" s="182"/>
      <c r="H136" s="174"/>
      <c r="I136" s="174"/>
      <c r="J136" s="174"/>
      <c r="K136" s="174"/>
      <c r="L136" s="184"/>
      <c r="M136" s="185"/>
    </row>
    <row r="137" spans="1:26">
      <c r="D137" s="182"/>
      <c r="E137" s="174"/>
      <c r="F137" s="183"/>
      <c r="G137" s="182"/>
      <c r="H137" s="174"/>
      <c r="I137" s="174"/>
      <c r="J137" s="174"/>
      <c r="K137" s="174"/>
      <c r="L137" s="184"/>
      <c r="M137" s="185"/>
      <c r="P137" s="184"/>
    </row>
    <row r="138" spans="1:26">
      <c r="D138" s="182"/>
      <c r="E138" s="174"/>
      <c r="F138" s="183"/>
      <c r="G138" s="182"/>
      <c r="H138" s="174"/>
      <c r="I138" s="174"/>
      <c r="J138" s="174"/>
      <c r="K138" s="174"/>
      <c r="L138" s="184"/>
      <c r="M138" s="185"/>
      <c r="P138" s="184"/>
    </row>
    <row r="139" spans="1:26">
      <c r="D139" s="182"/>
      <c r="E139" s="174"/>
      <c r="F139" s="183"/>
      <c r="G139" s="182"/>
      <c r="H139" s="174"/>
      <c r="I139" s="174"/>
      <c r="J139" s="174"/>
      <c r="K139" s="174"/>
      <c r="L139" s="184"/>
      <c r="M139" s="185"/>
      <c r="P139" s="184"/>
    </row>
    <row r="140" spans="1:26">
      <c r="D140" s="182"/>
      <c r="E140" s="174"/>
      <c r="F140" s="183"/>
      <c r="G140" s="182"/>
      <c r="H140" s="174"/>
      <c r="I140" s="174"/>
      <c r="J140" s="174"/>
      <c r="K140" s="174"/>
      <c r="L140" s="184"/>
      <c r="M140" s="185"/>
      <c r="P140" s="184"/>
    </row>
    <row r="141" spans="1:26" s="173" customFormat="1">
      <c r="A141" s="167"/>
      <c r="B141" s="161"/>
      <c r="C141" s="161"/>
      <c r="D141" s="178"/>
      <c r="E141" s="179"/>
      <c r="F141" s="170"/>
      <c r="G141" s="178"/>
      <c r="H141" s="179"/>
      <c r="I141" s="179"/>
      <c r="J141" s="179"/>
      <c r="K141" s="170"/>
      <c r="L141" s="180"/>
      <c r="M141" s="181"/>
      <c r="N141" s="179"/>
      <c r="O141" s="179"/>
      <c r="P141" s="180"/>
      <c r="Q141" s="200"/>
      <c r="R141" s="201"/>
      <c r="S141" s="201"/>
      <c r="T141" s="200"/>
      <c r="U141" s="201"/>
      <c r="V141" s="201"/>
      <c r="W141" s="200"/>
      <c r="X141" s="201"/>
      <c r="Y141" s="201"/>
      <c r="Z141" s="99"/>
    </row>
    <row r="142" spans="1:26">
      <c r="D142" s="182"/>
      <c r="E142" s="174"/>
      <c r="F142" s="183"/>
      <c r="G142" s="182"/>
      <c r="H142" s="174"/>
      <c r="I142" s="174"/>
      <c r="J142" s="174"/>
      <c r="K142" s="174"/>
      <c r="L142" s="184"/>
      <c r="M142" s="185"/>
      <c r="P142" s="184"/>
    </row>
    <row r="143" spans="1:26">
      <c r="D143" s="182"/>
      <c r="E143" s="174"/>
      <c r="F143" s="183"/>
      <c r="G143" s="182"/>
      <c r="H143" s="174"/>
      <c r="I143" s="174"/>
      <c r="J143" s="174"/>
      <c r="K143" s="174"/>
      <c r="L143" s="184"/>
      <c r="M143" s="185"/>
      <c r="P143" s="184"/>
    </row>
    <row r="144" spans="1:26">
      <c r="D144" s="182"/>
      <c r="E144" s="174"/>
      <c r="F144" s="183"/>
      <c r="G144" s="182"/>
      <c r="H144" s="174"/>
      <c r="I144" s="174"/>
      <c r="J144" s="174"/>
      <c r="K144" s="174"/>
      <c r="L144" s="184"/>
      <c r="M144" s="185"/>
      <c r="P144" s="184"/>
    </row>
    <row r="145" spans="4:16">
      <c r="D145" s="182"/>
      <c r="E145" s="174"/>
      <c r="F145" s="183"/>
      <c r="G145" s="182"/>
      <c r="H145" s="174"/>
      <c r="I145" s="174"/>
      <c r="J145" s="174"/>
      <c r="K145" s="174"/>
      <c r="L145" s="184"/>
      <c r="M145" s="185"/>
      <c r="P145" s="184"/>
    </row>
    <row r="146" spans="4:16">
      <c r="D146" s="182"/>
      <c r="E146" s="174"/>
      <c r="F146" s="183"/>
      <c r="G146" s="182"/>
      <c r="H146" s="174"/>
      <c r="I146" s="174"/>
      <c r="J146" s="174"/>
      <c r="K146" s="174"/>
      <c r="L146" s="184"/>
      <c r="M146" s="185"/>
      <c r="P146" s="184"/>
    </row>
    <row r="147" spans="4:16">
      <c r="D147" s="182"/>
      <c r="E147" s="174"/>
      <c r="F147" s="183"/>
      <c r="G147" s="182"/>
      <c r="H147" s="174"/>
      <c r="I147" s="174"/>
      <c r="J147" s="174"/>
      <c r="K147" s="174"/>
      <c r="L147" s="184"/>
      <c r="M147" s="185"/>
      <c r="P147" s="184"/>
    </row>
    <row r="148" spans="4:16">
      <c r="D148" s="182"/>
      <c r="E148" s="174"/>
      <c r="F148" s="183"/>
      <c r="G148" s="182"/>
      <c r="H148" s="174"/>
      <c r="I148" s="174"/>
      <c r="J148" s="174"/>
      <c r="K148" s="174"/>
      <c r="L148" s="184"/>
      <c r="M148" s="185"/>
    </row>
    <row r="149" spans="4:16">
      <c r="D149" s="182"/>
      <c r="E149" s="174"/>
      <c r="F149" s="183"/>
      <c r="G149" s="182"/>
      <c r="H149" s="174"/>
      <c r="I149" s="174"/>
      <c r="J149" s="174"/>
      <c r="K149" s="174"/>
      <c r="L149" s="184"/>
      <c r="M149" s="185"/>
      <c r="P149" s="184"/>
    </row>
    <row r="150" spans="4:16">
      <c r="D150" s="182"/>
      <c r="E150" s="174"/>
      <c r="F150" s="183"/>
      <c r="G150" s="182"/>
      <c r="H150" s="174"/>
      <c r="I150" s="174"/>
      <c r="J150" s="174"/>
      <c r="K150" s="174"/>
      <c r="L150" s="184"/>
      <c r="M150" s="185"/>
    </row>
    <row r="151" spans="4:16">
      <c r="D151" s="182"/>
      <c r="E151" s="174"/>
      <c r="F151" s="183"/>
      <c r="G151" s="182"/>
      <c r="H151" s="174"/>
      <c r="I151" s="174"/>
      <c r="J151" s="174"/>
      <c r="K151" s="174"/>
      <c r="L151" s="184"/>
      <c r="M151" s="185"/>
      <c r="P151" s="184"/>
    </row>
    <row r="152" spans="4:16">
      <c r="D152" s="182"/>
      <c r="E152" s="174"/>
      <c r="F152" s="183"/>
      <c r="G152" s="182"/>
      <c r="H152" s="174"/>
      <c r="I152" s="174"/>
      <c r="J152" s="174"/>
      <c r="K152" s="174"/>
      <c r="L152" s="184"/>
      <c r="M152" s="185"/>
      <c r="P152" s="184"/>
    </row>
    <row r="153" spans="4:16">
      <c r="D153" s="182"/>
      <c r="E153" s="174"/>
      <c r="F153" s="183"/>
      <c r="G153" s="182"/>
      <c r="H153" s="174"/>
      <c r="I153" s="174"/>
      <c r="J153" s="174"/>
      <c r="K153" s="174"/>
      <c r="L153" s="184"/>
      <c r="M153" s="185"/>
      <c r="P153" s="184"/>
    </row>
    <row r="154" spans="4:16">
      <c r="D154" s="182"/>
      <c r="E154" s="174"/>
      <c r="F154" s="183"/>
      <c r="G154" s="182"/>
      <c r="H154" s="174"/>
      <c r="I154" s="174"/>
      <c r="J154" s="174"/>
      <c r="K154" s="174"/>
      <c r="L154" s="184"/>
      <c r="M154" s="185"/>
      <c r="P154" s="184"/>
    </row>
    <row r="155" spans="4:16">
      <c r="D155" s="182"/>
      <c r="E155" s="174"/>
      <c r="F155" s="183"/>
      <c r="G155" s="182"/>
      <c r="H155" s="174"/>
      <c r="I155" s="174"/>
      <c r="J155" s="174"/>
      <c r="K155" s="174"/>
      <c r="L155" s="184"/>
      <c r="M155" s="185"/>
    </row>
    <row r="156" spans="4:16">
      <c r="D156" s="182"/>
      <c r="E156" s="174"/>
      <c r="F156" s="183"/>
      <c r="G156" s="182"/>
      <c r="H156" s="174"/>
      <c r="I156" s="174"/>
      <c r="J156" s="174"/>
      <c r="K156" s="174"/>
      <c r="L156" s="184"/>
      <c r="M156" s="185"/>
      <c r="P156" s="184"/>
    </row>
    <row r="157" spans="4:16">
      <c r="D157" s="182"/>
      <c r="E157" s="174"/>
      <c r="F157" s="183"/>
      <c r="G157" s="182"/>
      <c r="H157" s="174"/>
      <c r="I157" s="174"/>
      <c r="J157" s="174"/>
      <c r="K157" s="174"/>
      <c r="L157" s="184"/>
      <c r="M157" s="185"/>
      <c r="P157" s="184"/>
    </row>
    <row r="158" spans="4:16">
      <c r="D158" s="182"/>
      <c r="E158" s="174"/>
      <c r="F158" s="183"/>
      <c r="G158" s="182"/>
      <c r="H158" s="174"/>
      <c r="I158" s="174"/>
      <c r="J158" s="174"/>
      <c r="K158" s="174"/>
      <c r="L158" s="184"/>
      <c r="M158" s="185"/>
      <c r="P158" s="184"/>
    </row>
    <row r="159" spans="4:16">
      <c r="D159" s="182"/>
      <c r="E159" s="174"/>
      <c r="F159" s="183"/>
      <c r="G159" s="182"/>
      <c r="H159" s="174"/>
      <c r="I159" s="174"/>
      <c r="J159" s="174"/>
      <c r="K159" s="174"/>
      <c r="L159" s="184"/>
      <c r="M159" s="185"/>
      <c r="P159" s="184"/>
    </row>
    <row r="160" spans="4:16">
      <c r="D160" s="182"/>
      <c r="E160" s="174"/>
      <c r="F160" s="183"/>
      <c r="G160" s="182"/>
      <c r="H160" s="174"/>
      <c r="I160" s="174"/>
      <c r="J160" s="174"/>
      <c r="K160" s="174"/>
      <c r="L160" s="184"/>
      <c r="M160" s="185"/>
      <c r="P160" s="184"/>
    </row>
    <row r="161" spans="1:26" s="173" customFormat="1">
      <c r="A161" s="167"/>
      <c r="B161" s="161"/>
      <c r="C161" s="161"/>
      <c r="D161" s="178"/>
      <c r="E161" s="179"/>
      <c r="F161" s="170"/>
      <c r="G161" s="178"/>
      <c r="H161" s="179"/>
      <c r="I161" s="179"/>
      <c r="J161" s="179"/>
      <c r="K161" s="170"/>
      <c r="L161" s="180"/>
      <c r="M161" s="181"/>
      <c r="N161" s="179"/>
      <c r="O161" s="179"/>
      <c r="P161" s="180"/>
      <c r="Q161" s="200"/>
      <c r="R161" s="201"/>
      <c r="S161" s="201"/>
      <c r="T161" s="200"/>
      <c r="U161" s="201"/>
      <c r="V161" s="201"/>
      <c r="W161" s="200"/>
      <c r="X161" s="201"/>
      <c r="Y161" s="201"/>
      <c r="Z161" s="99"/>
    </row>
    <row r="162" spans="1:26">
      <c r="D162" s="182"/>
      <c r="E162" s="174"/>
      <c r="F162" s="183"/>
      <c r="G162" s="182"/>
      <c r="H162" s="174"/>
      <c r="I162" s="174"/>
      <c r="J162" s="174"/>
      <c r="K162" s="174"/>
      <c r="L162" s="184"/>
      <c r="M162" s="185"/>
    </row>
    <row r="163" spans="1:26">
      <c r="D163" s="182"/>
      <c r="E163" s="174"/>
      <c r="F163" s="183"/>
      <c r="G163" s="182"/>
      <c r="H163" s="174"/>
      <c r="I163" s="174"/>
      <c r="J163" s="174"/>
      <c r="K163" s="174"/>
      <c r="L163" s="184"/>
      <c r="M163" s="185"/>
      <c r="P163" s="184"/>
    </row>
    <row r="164" spans="1:26">
      <c r="D164" s="182"/>
      <c r="E164" s="174"/>
      <c r="F164" s="183"/>
      <c r="G164" s="182"/>
      <c r="H164" s="174"/>
      <c r="I164" s="174"/>
      <c r="J164" s="174"/>
      <c r="K164" s="174"/>
      <c r="L164" s="184"/>
      <c r="M164" s="185"/>
      <c r="P164" s="184"/>
    </row>
    <row r="165" spans="1:26" s="173" customFormat="1">
      <c r="A165" s="167"/>
      <c r="B165" s="161"/>
      <c r="C165" s="161"/>
      <c r="D165" s="178"/>
      <c r="E165" s="179"/>
      <c r="F165" s="170"/>
      <c r="G165" s="178"/>
      <c r="H165" s="179"/>
      <c r="I165" s="179"/>
      <c r="J165" s="179"/>
      <c r="K165" s="170"/>
      <c r="L165" s="180"/>
      <c r="M165" s="181"/>
      <c r="N165" s="179"/>
      <c r="O165" s="179"/>
      <c r="P165" s="180"/>
      <c r="Q165" s="200"/>
      <c r="R165" s="201"/>
      <c r="S165" s="201"/>
      <c r="T165" s="200"/>
      <c r="U165" s="201"/>
      <c r="V165" s="201"/>
      <c r="W165" s="200"/>
      <c r="X165" s="201"/>
      <c r="Y165" s="201"/>
      <c r="Z165" s="99"/>
    </row>
    <row r="166" spans="1:26">
      <c r="D166" s="182"/>
      <c r="E166" s="174"/>
      <c r="F166" s="183"/>
      <c r="G166" s="182"/>
      <c r="H166" s="174"/>
      <c r="I166" s="174"/>
      <c r="J166" s="174"/>
      <c r="K166" s="174"/>
      <c r="L166" s="184"/>
      <c r="M166" s="185"/>
    </row>
    <row r="167" spans="1:26">
      <c r="D167" s="182"/>
      <c r="E167" s="174"/>
      <c r="F167" s="183"/>
      <c r="G167" s="182"/>
      <c r="H167" s="174"/>
      <c r="I167" s="174"/>
      <c r="J167" s="174"/>
      <c r="K167" s="174"/>
      <c r="L167" s="184"/>
      <c r="M167" s="185"/>
      <c r="P167" s="184"/>
    </row>
    <row r="168" spans="1:26">
      <c r="D168" s="182"/>
      <c r="E168" s="174"/>
      <c r="F168" s="183"/>
      <c r="G168" s="182"/>
      <c r="H168" s="174"/>
      <c r="I168" s="174"/>
      <c r="J168" s="174"/>
      <c r="K168" s="174"/>
      <c r="L168" s="184"/>
      <c r="M168" s="185"/>
      <c r="P168" s="184"/>
    </row>
    <row r="169" spans="1:26">
      <c r="D169" s="182"/>
      <c r="E169" s="174"/>
      <c r="F169" s="183"/>
      <c r="G169" s="182"/>
      <c r="H169" s="174"/>
      <c r="I169" s="174"/>
      <c r="J169" s="174"/>
      <c r="K169" s="174"/>
      <c r="L169" s="184"/>
      <c r="M169" s="185"/>
    </row>
    <row r="170" spans="1:26">
      <c r="D170" s="182"/>
      <c r="E170" s="174"/>
      <c r="F170" s="183"/>
      <c r="G170" s="182"/>
      <c r="H170" s="174"/>
      <c r="I170" s="174"/>
      <c r="J170" s="174"/>
      <c r="K170" s="174"/>
      <c r="L170" s="184"/>
      <c r="M170" s="185"/>
      <c r="P170" s="184"/>
    </row>
    <row r="171" spans="1:26" s="173" customFormat="1">
      <c r="A171" s="167"/>
      <c r="B171" s="161"/>
      <c r="C171" s="161"/>
      <c r="D171" s="178"/>
      <c r="E171" s="179"/>
      <c r="F171" s="170"/>
      <c r="G171" s="178"/>
      <c r="H171" s="179"/>
      <c r="I171" s="179"/>
      <c r="J171" s="179"/>
      <c r="K171" s="170"/>
      <c r="L171" s="180"/>
      <c r="M171" s="181"/>
      <c r="N171" s="179"/>
      <c r="O171" s="179"/>
      <c r="P171" s="180"/>
      <c r="Q171" s="200"/>
      <c r="R171" s="201"/>
      <c r="S171" s="201"/>
      <c r="T171" s="200"/>
      <c r="U171" s="201"/>
      <c r="V171" s="201"/>
      <c r="W171" s="200"/>
      <c r="X171" s="201"/>
      <c r="Y171" s="201"/>
      <c r="Z171" s="99"/>
    </row>
    <row r="172" spans="1:26">
      <c r="D172" s="182"/>
      <c r="E172" s="174"/>
      <c r="F172" s="183"/>
      <c r="G172" s="182"/>
      <c r="H172" s="174"/>
      <c r="I172" s="174"/>
      <c r="J172" s="174"/>
      <c r="K172" s="174"/>
      <c r="L172" s="184"/>
      <c r="M172" s="185"/>
    </row>
    <row r="173" spans="1:26">
      <c r="D173" s="182"/>
      <c r="E173" s="174"/>
      <c r="F173" s="183"/>
      <c r="G173" s="182"/>
      <c r="H173" s="174"/>
      <c r="I173" s="174"/>
      <c r="J173" s="174"/>
      <c r="K173" s="174"/>
      <c r="L173" s="184"/>
      <c r="M173" s="185"/>
    </row>
    <row r="174" spans="1:26">
      <c r="D174" s="182"/>
      <c r="E174" s="174"/>
      <c r="F174" s="183"/>
      <c r="G174" s="182"/>
      <c r="H174" s="174"/>
      <c r="I174" s="174"/>
      <c r="J174" s="174"/>
      <c r="K174" s="174"/>
      <c r="L174" s="184"/>
      <c r="M174" s="185"/>
      <c r="P174" s="184"/>
    </row>
    <row r="175" spans="1:26" s="173" customFormat="1">
      <c r="A175" s="167"/>
      <c r="B175" s="161"/>
      <c r="C175" s="161"/>
      <c r="D175" s="178"/>
      <c r="E175" s="179"/>
      <c r="F175" s="170"/>
      <c r="G175" s="178"/>
      <c r="H175" s="179"/>
      <c r="I175" s="179"/>
      <c r="J175" s="179"/>
      <c r="K175" s="170"/>
      <c r="L175" s="180"/>
      <c r="M175" s="181"/>
      <c r="N175" s="179"/>
      <c r="O175" s="179"/>
      <c r="P175" s="180"/>
      <c r="Q175" s="200"/>
      <c r="R175" s="201"/>
      <c r="S175" s="201"/>
      <c r="T175" s="200"/>
      <c r="U175" s="201"/>
      <c r="V175" s="201"/>
      <c r="W175" s="200"/>
      <c r="X175" s="201"/>
      <c r="Y175" s="201"/>
      <c r="Z175" s="99"/>
    </row>
    <row r="176" spans="1:26">
      <c r="D176" s="182"/>
      <c r="E176" s="174"/>
      <c r="F176" s="183"/>
      <c r="G176" s="182"/>
      <c r="H176" s="174"/>
      <c r="I176" s="174"/>
      <c r="J176" s="174"/>
      <c r="K176" s="174"/>
      <c r="L176" s="184"/>
      <c r="M176" s="185"/>
      <c r="P176" s="184"/>
    </row>
    <row r="177" spans="1:26">
      <c r="D177" s="182"/>
      <c r="E177" s="174"/>
      <c r="F177" s="183"/>
      <c r="G177" s="182"/>
      <c r="H177" s="174"/>
      <c r="I177" s="174"/>
      <c r="J177" s="174"/>
      <c r="K177" s="174"/>
      <c r="L177" s="184"/>
      <c r="M177" s="185"/>
    </row>
    <row r="178" spans="1:26">
      <c r="D178" s="182"/>
      <c r="E178" s="174"/>
      <c r="F178" s="183"/>
      <c r="G178" s="182"/>
      <c r="H178" s="174"/>
      <c r="I178" s="174"/>
      <c r="J178" s="174"/>
      <c r="K178" s="174"/>
      <c r="L178" s="184"/>
      <c r="M178" s="185"/>
    </row>
    <row r="179" spans="1:26">
      <c r="D179" s="182"/>
      <c r="E179" s="174"/>
      <c r="F179" s="183"/>
      <c r="G179" s="182"/>
      <c r="H179" s="174"/>
      <c r="I179" s="174"/>
      <c r="J179" s="174"/>
      <c r="K179" s="174"/>
      <c r="L179" s="184"/>
      <c r="M179" s="185"/>
      <c r="P179" s="184"/>
    </row>
    <row r="180" spans="1:26">
      <c r="D180" s="182"/>
      <c r="E180" s="174"/>
      <c r="F180" s="183"/>
      <c r="G180" s="182"/>
      <c r="H180" s="174"/>
      <c r="I180" s="174"/>
      <c r="J180" s="174"/>
      <c r="K180" s="174"/>
      <c r="L180" s="184"/>
      <c r="M180" s="185"/>
    </row>
    <row r="181" spans="1:26">
      <c r="D181" s="182"/>
      <c r="E181" s="174"/>
      <c r="F181" s="183"/>
      <c r="G181" s="182"/>
      <c r="H181" s="174"/>
      <c r="I181" s="174"/>
      <c r="J181" s="174"/>
      <c r="K181" s="174"/>
      <c r="L181" s="184"/>
      <c r="M181" s="185"/>
    </row>
    <row r="182" spans="1:26">
      <c r="D182" s="182"/>
      <c r="E182" s="174"/>
      <c r="F182" s="183"/>
      <c r="G182" s="182"/>
      <c r="H182" s="174"/>
      <c r="I182" s="174"/>
      <c r="J182" s="174"/>
      <c r="K182" s="174"/>
      <c r="L182" s="184"/>
      <c r="M182" s="185"/>
    </row>
    <row r="183" spans="1:26" s="173" customFormat="1">
      <c r="A183" s="167"/>
      <c r="B183" s="161"/>
      <c r="C183" s="161"/>
      <c r="D183" s="178"/>
      <c r="E183" s="179"/>
      <c r="F183" s="170"/>
      <c r="G183" s="178"/>
      <c r="H183" s="179"/>
      <c r="I183" s="179"/>
      <c r="J183" s="179"/>
      <c r="K183" s="170"/>
      <c r="L183" s="180"/>
      <c r="M183" s="181"/>
      <c r="N183" s="179"/>
      <c r="O183" s="179"/>
      <c r="P183" s="180"/>
      <c r="Q183" s="200"/>
      <c r="R183" s="201"/>
      <c r="S183" s="201"/>
      <c r="T183" s="200"/>
      <c r="U183" s="201"/>
      <c r="V183" s="201"/>
      <c r="W183" s="200"/>
      <c r="X183" s="201"/>
      <c r="Y183" s="201"/>
      <c r="Z183" s="99"/>
    </row>
    <row r="184" spans="1:26">
      <c r="D184" s="182"/>
      <c r="E184" s="174"/>
      <c r="F184" s="183"/>
      <c r="G184" s="182"/>
      <c r="H184" s="174"/>
      <c r="I184" s="174"/>
      <c r="J184" s="174"/>
      <c r="K184" s="174"/>
      <c r="L184" s="184"/>
      <c r="M184" s="185"/>
      <c r="P184" s="184"/>
    </row>
    <row r="185" spans="1:26">
      <c r="D185" s="182"/>
      <c r="E185" s="174"/>
      <c r="F185" s="183"/>
      <c r="G185" s="182"/>
      <c r="H185" s="174"/>
      <c r="I185" s="174"/>
      <c r="J185" s="174"/>
      <c r="K185" s="174"/>
      <c r="L185" s="184"/>
      <c r="M185" s="185"/>
      <c r="P185" s="184"/>
    </row>
    <row r="186" spans="1:26">
      <c r="D186" s="182"/>
      <c r="E186" s="174"/>
      <c r="F186" s="183"/>
      <c r="G186" s="182"/>
      <c r="H186" s="174"/>
      <c r="I186" s="174"/>
      <c r="J186" s="174"/>
      <c r="K186" s="174"/>
      <c r="L186" s="184"/>
      <c r="M186" s="185"/>
      <c r="P186" s="184"/>
    </row>
    <row r="187" spans="1:26">
      <c r="D187" s="182"/>
      <c r="E187" s="174"/>
      <c r="F187" s="183"/>
      <c r="G187" s="182"/>
      <c r="H187" s="174"/>
      <c r="I187" s="174"/>
      <c r="J187" s="174"/>
      <c r="K187" s="174"/>
      <c r="L187" s="184"/>
      <c r="M187" s="185"/>
      <c r="P187" s="184"/>
    </row>
    <row r="188" spans="1:26">
      <c r="D188" s="182"/>
      <c r="E188" s="174"/>
      <c r="F188" s="183"/>
      <c r="G188" s="182"/>
      <c r="H188" s="174"/>
      <c r="I188" s="174"/>
      <c r="J188" s="174"/>
      <c r="K188" s="174"/>
      <c r="L188" s="184"/>
      <c r="M188" s="185"/>
      <c r="P188" s="184"/>
    </row>
    <row r="189" spans="1:26" s="173" customFormat="1">
      <c r="A189" s="167"/>
      <c r="B189" s="161"/>
      <c r="C189" s="161"/>
      <c r="D189" s="178"/>
      <c r="E189" s="179"/>
      <c r="F189" s="170"/>
      <c r="G189" s="178"/>
      <c r="H189" s="179"/>
      <c r="I189" s="179"/>
      <c r="J189" s="179"/>
      <c r="K189" s="170"/>
      <c r="L189" s="180"/>
      <c r="M189" s="181"/>
      <c r="N189" s="179"/>
      <c r="O189" s="179"/>
      <c r="P189" s="180"/>
      <c r="Q189" s="200"/>
      <c r="R189" s="201"/>
      <c r="S189" s="201"/>
      <c r="T189" s="200"/>
      <c r="U189" s="201"/>
      <c r="V189" s="201"/>
      <c r="W189" s="200"/>
      <c r="X189" s="201"/>
      <c r="Y189" s="201"/>
      <c r="Z189" s="99"/>
    </row>
    <row r="190" spans="1:26">
      <c r="D190" s="182"/>
      <c r="E190" s="174"/>
      <c r="F190" s="183"/>
      <c r="G190" s="182"/>
      <c r="H190" s="174"/>
      <c r="I190" s="174"/>
      <c r="J190" s="174"/>
      <c r="K190" s="174"/>
      <c r="L190" s="184"/>
      <c r="M190" s="185"/>
    </row>
    <row r="191" spans="1:26">
      <c r="D191" s="182"/>
      <c r="E191" s="174"/>
      <c r="F191" s="183"/>
      <c r="G191" s="182"/>
      <c r="H191" s="174"/>
      <c r="I191" s="174"/>
      <c r="J191" s="174"/>
      <c r="K191" s="174"/>
      <c r="L191" s="184"/>
      <c r="M191" s="185"/>
      <c r="P191" s="184"/>
    </row>
    <row r="192" spans="1:26">
      <c r="D192" s="182"/>
      <c r="E192" s="174"/>
      <c r="F192" s="183"/>
      <c r="G192" s="182"/>
      <c r="H192" s="174"/>
      <c r="I192" s="174"/>
      <c r="J192" s="174"/>
      <c r="K192" s="174"/>
      <c r="L192" s="184"/>
      <c r="M192" s="185"/>
    </row>
    <row r="193" spans="1:26">
      <c r="D193" s="182"/>
      <c r="E193" s="174"/>
      <c r="F193" s="183"/>
      <c r="G193" s="182"/>
      <c r="H193" s="174"/>
      <c r="I193" s="174"/>
      <c r="J193" s="174"/>
      <c r="K193" s="174"/>
      <c r="L193" s="184"/>
      <c r="M193" s="185"/>
      <c r="P193" s="184"/>
    </row>
    <row r="194" spans="1:26" s="173" customFormat="1">
      <c r="A194" s="167"/>
      <c r="B194" s="161"/>
      <c r="C194" s="161"/>
      <c r="D194" s="178"/>
      <c r="E194" s="179"/>
      <c r="F194" s="170"/>
      <c r="G194" s="178"/>
      <c r="H194" s="179"/>
      <c r="I194" s="179"/>
      <c r="J194" s="179"/>
      <c r="K194" s="170"/>
      <c r="L194" s="180"/>
      <c r="M194" s="181"/>
      <c r="N194" s="179"/>
      <c r="O194" s="179"/>
      <c r="P194" s="180"/>
      <c r="Q194" s="200"/>
      <c r="R194" s="201"/>
      <c r="S194" s="201"/>
      <c r="T194" s="200"/>
      <c r="U194" s="201"/>
      <c r="V194" s="201"/>
      <c r="W194" s="200"/>
      <c r="X194" s="201"/>
      <c r="Y194" s="201"/>
      <c r="Z194" s="99"/>
    </row>
    <row r="195" spans="1:26">
      <c r="D195" s="182"/>
      <c r="E195" s="174"/>
      <c r="F195" s="183"/>
      <c r="G195" s="182"/>
      <c r="H195" s="174"/>
      <c r="I195" s="174"/>
      <c r="J195" s="174"/>
      <c r="K195" s="174"/>
      <c r="L195" s="184"/>
      <c r="M195" s="185"/>
    </row>
    <row r="196" spans="1:26">
      <c r="D196" s="182"/>
      <c r="E196" s="174"/>
      <c r="F196" s="183"/>
      <c r="G196" s="182"/>
      <c r="H196" s="174"/>
      <c r="I196" s="174"/>
      <c r="J196" s="174"/>
      <c r="K196" s="174"/>
      <c r="L196" s="184"/>
      <c r="M196" s="18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report</vt:lpstr>
      <vt:lpstr>Consortia_data</vt:lpstr>
      <vt:lpstr>A460AS_AMAO_SUMMARY</vt:lpstr>
      <vt:lpstr>amaodata</vt:lpstr>
      <vt:lpstr>2015_Report</vt:lpstr>
      <vt:lpstr>CleanedUp2015</vt:lpstr>
      <vt:lpstr>CleanedUp2014</vt:lpstr>
      <vt:lpstr>NOTCleanedUp2015</vt:lpstr>
      <vt:lpstr>CleanedUp2014!Consortia_Data_2014</vt:lpstr>
      <vt:lpstr>CleanedUp2014!DistrictNames</vt:lpstr>
      <vt:lpstr>NOTCleanedUp2015!DistrictNames</vt:lpstr>
      <vt:lpstr>DistrictNames</vt:lpstr>
      <vt:lpstr>'2015_Report'!Print_Area</vt:lpstr>
      <vt:lpstr>Consortia_data!Print_Titles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AMAOs for Consortia and Member Districts</dc:title>
  <dc:creator>ESE</dc:creator>
  <cp:lastModifiedBy>dzou</cp:lastModifiedBy>
  <cp:lastPrinted>2013-11-25T15:32:53Z</cp:lastPrinted>
  <dcterms:created xsi:type="dcterms:W3CDTF">2012-10-18T19:58:40Z</dcterms:created>
  <dcterms:modified xsi:type="dcterms:W3CDTF">2017-01-10T19:53:41Z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7 2015</vt:lpwstr>
  </property>
</Properties>
</file>