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565" yWindow="75" windowWidth="6915" windowHeight="5775" tabRatio="601"/>
  </bookViews>
  <sheets>
    <sheet name="rate summary" sheetId="18" r:id="rId1"/>
    <sheet name="dataout" sheetId="7" state="hidden" r:id="rId2"/>
    <sheet name="distlist" sheetId="19" state="hidden" r:id="rId3"/>
  </sheets>
  <definedNames>
    <definedName name="_xlnm._FilterDatabase" localSheetId="1" hidden="1">dataout!$D$9:$F$449</definedName>
    <definedName name="_Key1" hidden="1">#REF!</definedName>
    <definedName name="_Order1" hidden="1">255</definedName>
    <definedName name="_Sort" hidden="1">#REF!</definedName>
    <definedName name="alpha">distlist!$A$10:$B$448</definedName>
    <definedName name="dataout">dataout!$B$10:$X$448</definedName>
    <definedName name="distlist">distlist!$A$9:$A$448</definedName>
    <definedName name="fixedocc">#REF!</definedName>
    <definedName name="fixedreg">#REF!</definedName>
    <definedName name="fteocc">#REF!</definedName>
    <definedName name="ftereg">#REF!</definedName>
    <definedName name="instocc">#REF!</definedName>
    <definedName name="instreg">#REF!</definedName>
    <definedName name="leastring">#REF!</definedName>
    <definedName name="membership">#REF!</definedName>
    <definedName name="occpp">#REF!</definedName>
    <definedName name="order">#REF!</definedName>
    <definedName name="pupocc">#REF!</definedName>
    <definedName name="pupreg">#REF!</definedName>
    <definedName name="rateocced">#REF!</definedName>
    <definedName name="ratereg">#REF!</definedName>
    <definedName name="regpp">#REF!</definedName>
    <definedName name="totocc">#REF!</definedName>
    <definedName name="totreg">#REF!</definedName>
    <definedName name="webmsg">dataout!$W$2:$X$5</definedName>
  </definedNames>
  <calcPr calcId="125725"/>
</workbook>
</file>

<file path=xl/calcChain.xml><?xml version="1.0" encoding="utf-8"?>
<calcChain xmlns="http://schemas.openxmlformats.org/spreadsheetml/2006/main">
  <c r="AC10" i="7"/>
  <c r="G8" l="1"/>
  <c r="G6" i="18"/>
  <c r="D11" s="1"/>
  <c r="W420" i="7"/>
  <c r="W419"/>
  <c r="W416"/>
  <c r="W401"/>
  <c r="W393"/>
  <c r="W358"/>
  <c r="W352"/>
  <c r="W325"/>
  <c r="W305"/>
  <c r="W300"/>
  <c r="W286"/>
  <c r="W253"/>
  <c r="W230"/>
  <c r="X230" s="1"/>
  <c r="W210"/>
  <c r="W200"/>
  <c r="W171"/>
  <c r="W146"/>
  <c r="W120"/>
  <c r="W119"/>
  <c r="W104"/>
  <c r="W103"/>
  <c r="W98"/>
  <c r="W73"/>
  <c r="W65"/>
  <c r="X420"/>
  <c r="X419"/>
  <c r="X416"/>
  <c r="X401"/>
  <c r="X393"/>
  <c r="X358"/>
  <c r="X352"/>
  <c r="X325"/>
  <c r="X305"/>
  <c r="X300"/>
  <c r="X286"/>
  <c r="X253"/>
  <c r="X210"/>
  <c r="X200"/>
  <c r="X171"/>
  <c r="X146"/>
  <c r="X120"/>
  <c r="X119"/>
  <c r="X104"/>
  <c r="X103"/>
  <c r="X98"/>
  <c r="X73"/>
  <c r="X65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95"/>
  <c r="AC95"/>
  <c r="AB96"/>
  <c r="AC96"/>
  <c r="AB97"/>
  <c r="AC97"/>
  <c r="AB98"/>
  <c r="AC98"/>
  <c r="AB99"/>
  <c r="AC99"/>
  <c r="AB100"/>
  <c r="AC100"/>
  <c r="AB101"/>
  <c r="AC101"/>
  <c r="AB102"/>
  <c r="AC102"/>
  <c r="AB103"/>
  <c r="AC103"/>
  <c r="AB104"/>
  <c r="AC104"/>
  <c r="AB105"/>
  <c r="AC105"/>
  <c r="AB106"/>
  <c r="AC106"/>
  <c r="AB107"/>
  <c r="AC107"/>
  <c r="AB108"/>
  <c r="AC108"/>
  <c r="AB109"/>
  <c r="AC109"/>
  <c r="AB110"/>
  <c r="AC110"/>
  <c r="AB111"/>
  <c r="AC111"/>
  <c r="AB112"/>
  <c r="AC112"/>
  <c r="AB113"/>
  <c r="AC113"/>
  <c r="AB114"/>
  <c r="AC114"/>
  <c r="AB115"/>
  <c r="AC115"/>
  <c r="AB116"/>
  <c r="AC116"/>
  <c r="AB117"/>
  <c r="AC117"/>
  <c r="AB118"/>
  <c r="AC118"/>
  <c r="AB119"/>
  <c r="AC119"/>
  <c r="AB120"/>
  <c r="AC120"/>
  <c r="AB121"/>
  <c r="AC121"/>
  <c r="AB122"/>
  <c r="AC122"/>
  <c r="AB123"/>
  <c r="AC123"/>
  <c r="AB124"/>
  <c r="AC124"/>
  <c r="AB125"/>
  <c r="AC125"/>
  <c r="AB126"/>
  <c r="AC126"/>
  <c r="AB127"/>
  <c r="AC127"/>
  <c r="AB128"/>
  <c r="AC128"/>
  <c r="AB129"/>
  <c r="AC129"/>
  <c r="AB130"/>
  <c r="AC130"/>
  <c r="AB131"/>
  <c r="AC131"/>
  <c r="AB132"/>
  <c r="AC132"/>
  <c r="AB133"/>
  <c r="AC133"/>
  <c r="AB134"/>
  <c r="AC134"/>
  <c r="AB135"/>
  <c r="AC135"/>
  <c r="AB136"/>
  <c r="AC136"/>
  <c r="AB137"/>
  <c r="AC137"/>
  <c r="AB138"/>
  <c r="AC138"/>
  <c r="AB139"/>
  <c r="AC139"/>
  <c r="AB140"/>
  <c r="AC140"/>
  <c r="AB141"/>
  <c r="AC141"/>
  <c r="AB142"/>
  <c r="AC142"/>
  <c r="AB143"/>
  <c r="AC143"/>
  <c r="AB144"/>
  <c r="AC144"/>
  <c r="AB145"/>
  <c r="AC145"/>
  <c r="AB146"/>
  <c r="AC146"/>
  <c r="AB147"/>
  <c r="AC147"/>
  <c r="AB148"/>
  <c r="AC148"/>
  <c r="AB149"/>
  <c r="AC149"/>
  <c r="AB150"/>
  <c r="AC150"/>
  <c r="AB151"/>
  <c r="AC151"/>
  <c r="AB152"/>
  <c r="AC152"/>
  <c r="AB153"/>
  <c r="AC153"/>
  <c r="AB154"/>
  <c r="AC154"/>
  <c r="AB155"/>
  <c r="AC155"/>
  <c r="AB156"/>
  <c r="AC156"/>
  <c r="AB157"/>
  <c r="AC157"/>
  <c r="AB158"/>
  <c r="AC158"/>
  <c r="AB159"/>
  <c r="AC159"/>
  <c r="AB160"/>
  <c r="AC160"/>
  <c r="AB161"/>
  <c r="AC161"/>
  <c r="AB162"/>
  <c r="AC162"/>
  <c r="AB163"/>
  <c r="AC163"/>
  <c r="AB164"/>
  <c r="AC164"/>
  <c r="AB165"/>
  <c r="AC165"/>
  <c r="AB166"/>
  <c r="AC166"/>
  <c r="AB167"/>
  <c r="AC167"/>
  <c r="AB168"/>
  <c r="AC168"/>
  <c r="AB169"/>
  <c r="AC169"/>
  <c r="AB170"/>
  <c r="AC170"/>
  <c r="AB171"/>
  <c r="AC171"/>
  <c r="AB172"/>
  <c r="AC172"/>
  <c r="AB173"/>
  <c r="AC173"/>
  <c r="AB174"/>
  <c r="AC174"/>
  <c r="AB175"/>
  <c r="AC175"/>
  <c r="AB176"/>
  <c r="AC176"/>
  <c r="AB177"/>
  <c r="AC177"/>
  <c r="AB178"/>
  <c r="AC178"/>
  <c r="AB179"/>
  <c r="AC179"/>
  <c r="AB180"/>
  <c r="AC180"/>
  <c r="AB181"/>
  <c r="AC181"/>
  <c r="AB182"/>
  <c r="AC182"/>
  <c r="AB183"/>
  <c r="AC183"/>
  <c r="AB184"/>
  <c r="AC184"/>
  <c r="AB185"/>
  <c r="AC185"/>
  <c r="AB186"/>
  <c r="AC186"/>
  <c r="AB187"/>
  <c r="AC187"/>
  <c r="AB188"/>
  <c r="AC188"/>
  <c r="AB189"/>
  <c r="AC189"/>
  <c r="AB190"/>
  <c r="AC190"/>
  <c r="AB191"/>
  <c r="AC191"/>
  <c r="AB192"/>
  <c r="AC192"/>
  <c r="AB193"/>
  <c r="AC193"/>
  <c r="AB194"/>
  <c r="AC194"/>
  <c r="AB195"/>
  <c r="AC195"/>
  <c r="AB196"/>
  <c r="AC196"/>
  <c r="AB197"/>
  <c r="AC197"/>
  <c r="AB198"/>
  <c r="AC198"/>
  <c r="AB199"/>
  <c r="AC199"/>
  <c r="AB200"/>
  <c r="AC200"/>
  <c r="AB201"/>
  <c r="AC201"/>
  <c r="AB202"/>
  <c r="AC202"/>
  <c r="AB203"/>
  <c r="AC203"/>
  <c r="AB204"/>
  <c r="AC204"/>
  <c r="AB205"/>
  <c r="AC205"/>
  <c r="AB206"/>
  <c r="AC206"/>
  <c r="AB207"/>
  <c r="AC207"/>
  <c r="AB208"/>
  <c r="AC208"/>
  <c r="AB209"/>
  <c r="AC209"/>
  <c r="AB210"/>
  <c r="AC210"/>
  <c r="AB211"/>
  <c r="AC211"/>
  <c r="AB212"/>
  <c r="AC212"/>
  <c r="AB213"/>
  <c r="AC213"/>
  <c r="AB214"/>
  <c r="AC214"/>
  <c r="AB215"/>
  <c r="AC215"/>
  <c r="AB216"/>
  <c r="AC216"/>
  <c r="AB217"/>
  <c r="AC217"/>
  <c r="AB218"/>
  <c r="AC218"/>
  <c r="AB219"/>
  <c r="AC219"/>
  <c r="AB220"/>
  <c r="AC220"/>
  <c r="AB221"/>
  <c r="AC221"/>
  <c r="AB222"/>
  <c r="AC222"/>
  <c r="AB223"/>
  <c r="AC223"/>
  <c r="AB224"/>
  <c r="AC224"/>
  <c r="AB225"/>
  <c r="AC225"/>
  <c r="AB226"/>
  <c r="AC226"/>
  <c r="AB227"/>
  <c r="AC227"/>
  <c r="AB228"/>
  <c r="AC228"/>
  <c r="AB229"/>
  <c r="AC229"/>
  <c r="AB230"/>
  <c r="AC230"/>
  <c r="AB231"/>
  <c r="AC231"/>
  <c r="AB232"/>
  <c r="AC232"/>
  <c r="AB233"/>
  <c r="AC233"/>
  <c r="AB234"/>
  <c r="AC234"/>
  <c r="AB235"/>
  <c r="AC235"/>
  <c r="AB236"/>
  <c r="AC236"/>
  <c r="AB237"/>
  <c r="AC237"/>
  <c r="AB238"/>
  <c r="AC238"/>
  <c r="AB239"/>
  <c r="AC239"/>
  <c r="AB240"/>
  <c r="AC240"/>
  <c r="AB241"/>
  <c r="AC241"/>
  <c r="AB242"/>
  <c r="AC242"/>
  <c r="AB243"/>
  <c r="AC243"/>
  <c r="AB244"/>
  <c r="AC244"/>
  <c r="AB245"/>
  <c r="AC245"/>
  <c r="AB246"/>
  <c r="AC246"/>
  <c r="AB247"/>
  <c r="AC247"/>
  <c r="AB248"/>
  <c r="AC248"/>
  <c r="AB249"/>
  <c r="AC249"/>
  <c r="AB250"/>
  <c r="AC250"/>
  <c r="AB251"/>
  <c r="AC251"/>
  <c r="AB252"/>
  <c r="AC252"/>
  <c r="AB253"/>
  <c r="AC253"/>
  <c r="AB254"/>
  <c r="AC254"/>
  <c r="AB255"/>
  <c r="AC255"/>
  <c r="AB256"/>
  <c r="AC256"/>
  <c r="AB257"/>
  <c r="AC257"/>
  <c r="AB258"/>
  <c r="AC258"/>
  <c r="AB259"/>
  <c r="AC259"/>
  <c r="AB260"/>
  <c r="AC260"/>
  <c r="AB261"/>
  <c r="AC261"/>
  <c r="AB262"/>
  <c r="AC262"/>
  <c r="AB263"/>
  <c r="AC263"/>
  <c r="AB264"/>
  <c r="AC264"/>
  <c r="AB265"/>
  <c r="AC265"/>
  <c r="AB266"/>
  <c r="AC266"/>
  <c r="AB267"/>
  <c r="AC267"/>
  <c r="AB268"/>
  <c r="AC268"/>
  <c r="AB269"/>
  <c r="AC269"/>
  <c r="AB270"/>
  <c r="AC270"/>
  <c r="AB271"/>
  <c r="AC271"/>
  <c r="AB272"/>
  <c r="AC272"/>
  <c r="AB273"/>
  <c r="AC273"/>
  <c r="AB274"/>
  <c r="AC274"/>
  <c r="AB275"/>
  <c r="AC275"/>
  <c r="AB276"/>
  <c r="AC276"/>
  <c r="AB277"/>
  <c r="AC277"/>
  <c r="AB278"/>
  <c r="AC278"/>
  <c r="AB279"/>
  <c r="AC279"/>
  <c r="AB280"/>
  <c r="AC280"/>
  <c r="AB281"/>
  <c r="AC281"/>
  <c r="AB282"/>
  <c r="AC282"/>
  <c r="AB283"/>
  <c r="AC283"/>
  <c r="AB284"/>
  <c r="AC284"/>
  <c r="AB285"/>
  <c r="AC285"/>
  <c r="AB286"/>
  <c r="AC286"/>
  <c r="AB287"/>
  <c r="AC287"/>
  <c r="AB288"/>
  <c r="AC288"/>
  <c r="AB289"/>
  <c r="AC289"/>
  <c r="AB290"/>
  <c r="AC290"/>
  <c r="AB291"/>
  <c r="AC291"/>
  <c r="AB292"/>
  <c r="AC292"/>
  <c r="AB293"/>
  <c r="AC293"/>
  <c r="AB294"/>
  <c r="AC294"/>
  <c r="AB295"/>
  <c r="AC295"/>
  <c r="AB296"/>
  <c r="AC296"/>
  <c r="AB297"/>
  <c r="AC297"/>
  <c r="AB298"/>
  <c r="AC298"/>
  <c r="AB299"/>
  <c r="AC299"/>
  <c r="AB300"/>
  <c r="AC300"/>
  <c r="AB301"/>
  <c r="AC301"/>
  <c r="AB302"/>
  <c r="AC302"/>
  <c r="AB303"/>
  <c r="AC303"/>
  <c r="AB304"/>
  <c r="AC304"/>
  <c r="AB305"/>
  <c r="AC305"/>
  <c r="AB306"/>
  <c r="AC306"/>
  <c r="AB307"/>
  <c r="AC307"/>
  <c r="AB308"/>
  <c r="AC308"/>
  <c r="AB309"/>
  <c r="AC309"/>
  <c r="AB310"/>
  <c r="AC310"/>
  <c r="AB311"/>
  <c r="AC311"/>
  <c r="AB312"/>
  <c r="AC312"/>
  <c r="AB313"/>
  <c r="AC313"/>
  <c r="AB314"/>
  <c r="AC314"/>
  <c r="AB315"/>
  <c r="AC315"/>
  <c r="AB316"/>
  <c r="AC316"/>
  <c r="AB317"/>
  <c r="AC317"/>
  <c r="AB318"/>
  <c r="AC318"/>
  <c r="AB319"/>
  <c r="AC319"/>
  <c r="AB320"/>
  <c r="AC320"/>
  <c r="AB321"/>
  <c r="AC321"/>
  <c r="AB322"/>
  <c r="AC322"/>
  <c r="AB323"/>
  <c r="AC323"/>
  <c r="AB324"/>
  <c r="AC324"/>
  <c r="AB325"/>
  <c r="AC325"/>
  <c r="AB326"/>
  <c r="AC326"/>
  <c r="AB327"/>
  <c r="AC327"/>
  <c r="AB328"/>
  <c r="AC328"/>
  <c r="AB329"/>
  <c r="AC329"/>
  <c r="AB330"/>
  <c r="AC330"/>
  <c r="AB331"/>
  <c r="AC331"/>
  <c r="AB332"/>
  <c r="AC332"/>
  <c r="AB333"/>
  <c r="AC333"/>
  <c r="AB334"/>
  <c r="AC334"/>
  <c r="AB335"/>
  <c r="AC335"/>
  <c r="AB336"/>
  <c r="AC336"/>
  <c r="AB337"/>
  <c r="AC337"/>
  <c r="AB338"/>
  <c r="AC338"/>
  <c r="AB339"/>
  <c r="AC339"/>
  <c r="AB340"/>
  <c r="AC340"/>
  <c r="AB341"/>
  <c r="AC341"/>
  <c r="AB342"/>
  <c r="AC342"/>
  <c r="AB343"/>
  <c r="AC343"/>
  <c r="AB344"/>
  <c r="AC344"/>
  <c r="AB345"/>
  <c r="AC345"/>
  <c r="AB346"/>
  <c r="AC346"/>
  <c r="AB347"/>
  <c r="AC347"/>
  <c r="AB348"/>
  <c r="AC348"/>
  <c r="AB349"/>
  <c r="AC349"/>
  <c r="AB350"/>
  <c r="AC350"/>
  <c r="AB351"/>
  <c r="AC351"/>
  <c r="AB352"/>
  <c r="AC352"/>
  <c r="AB353"/>
  <c r="AC353"/>
  <c r="AB354"/>
  <c r="AC354"/>
  <c r="AB355"/>
  <c r="AC355"/>
  <c r="AB356"/>
  <c r="AC356"/>
  <c r="AB357"/>
  <c r="AC357"/>
  <c r="AB358"/>
  <c r="AC358"/>
  <c r="AB359"/>
  <c r="AC359"/>
  <c r="AB360"/>
  <c r="AC360"/>
  <c r="AB361"/>
  <c r="AC361"/>
  <c r="AB362"/>
  <c r="AC362"/>
  <c r="AB363"/>
  <c r="AC363"/>
  <c r="AB364"/>
  <c r="AC364"/>
  <c r="AB365"/>
  <c r="AC365"/>
  <c r="AB366"/>
  <c r="AC366"/>
  <c r="AB367"/>
  <c r="AC367"/>
  <c r="AB368"/>
  <c r="AC368"/>
  <c r="AB369"/>
  <c r="AC369"/>
  <c r="AB370"/>
  <c r="AC370"/>
  <c r="AB371"/>
  <c r="AC371"/>
  <c r="AB372"/>
  <c r="AC372"/>
  <c r="AB373"/>
  <c r="AC373"/>
  <c r="AB374"/>
  <c r="AC374"/>
  <c r="AB375"/>
  <c r="AC375"/>
  <c r="AB376"/>
  <c r="AC376"/>
  <c r="AB377"/>
  <c r="AC377"/>
  <c r="AB378"/>
  <c r="AC378"/>
  <c r="AB379"/>
  <c r="AC379"/>
  <c r="AB380"/>
  <c r="AC380"/>
  <c r="AB381"/>
  <c r="AC381"/>
  <c r="AB382"/>
  <c r="AC382"/>
  <c r="AB383"/>
  <c r="AC383"/>
  <c r="AB384"/>
  <c r="AC384"/>
  <c r="AB385"/>
  <c r="AC385"/>
  <c r="AB386"/>
  <c r="AC386"/>
  <c r="AB387"/>
  <c r="AC387"/>
  <c r="AB388"/>
  <c r="AC388"/>
  <c r="AB389"/>
  <c r="AC389"/>
  <c r="AB390"/>
  <c r="AC390"/>
  <c r="AB391"/>
  <c r="AC391"/>
  <c r="AB392"/>
  <c r="AC392"/>
  <c r="AB393"/>
  <c r="AC393"/>
  <c r="AB394"/>
  <c r="AC394"/>
  <c r="AB395"/>
  <c r="AC395"/>
  <c r="AB396"/>
  <c r="AC396"/>
  <c r="AB397"/>
  <c r="AC397"/>
  <c r="AB398"/>
  <c r="AC398"/>
  <c r="AB399"/>
  <c r="AC399"/>
  <c r="AB400"/>
  <c r="AC400"/>
  <c r="AB401"/>
  <c r="AC401"/>
  <c r="AB402"/>
  <c r="AC402"/>
  <c r="AB403"/>
  <c r="AC403"/>
  <c r="AB404"/>
  <c r="AC404"/>
  <c r="AB405"/>
  <c r="AC405"/>
  <c r="AB406"/>
  <c r="AC406"/>
  <c r="AB407"/>
  <c r="AC407"/>
  <c r="AB408"/>
  <c r="AC408"/>
  <c r="AB409"/>
  <c r="AC409"/>
  <c r="AB410"/>
  <c r="AC410"/>
  <c r="AB411"/>
  <c r="AC411"/>
  <c r="AB412"/>
  <c r="AC412"/>
  <c r="AB413"/>
  <c r="AC413"/>
  <c r="AB414"/>
  <c r="AC414"/>
  <c r="AB415"/>
  <c r="AC415"/>
  <c r="AB416"/>
  <c r="AC416"/>
  <c r="AB417"/>
  <c r="AC417"/>
  <c r="AB418"/>
  <c r="AC418"/>
  <c r="AB419"/>
  <c r="AC419"/>
  <c r="AB420"/>
  <c r="AC420"/>
  <c r="AB421"/>
  <c r="AC421"/>
  <c r="AB422"/>
  <c r="AC422"/>
  <c r="AB423"/>
  <c r="AC423"/>
  <c r="AB424"/>
  <c r="AC424"/>
  <c r="AB425"/>
  <c r="AC425"/>
  <c r="AB426"/>
  <c r="AC426"/>
  <c r="AB427"/>
  <c r="AC427"/>
  <c r="AB428"/>
  <c r="AC428"/>
  <c r="AB429"/>
  <c r="AC429"/>
  <c r="AB430"/>
  <c r="AC430"/>
  <c r="AB431"/>
  <c r="AC431"/>
  <c r="AB432"/>
  <c r="AC432"/>
  <c r="AB433"/>
  <c r="AC433"/>
  <c r="AB434"/>
  <c r="AC434"/>
  <c r="AB435"/>
  <c r="AC435"/>
  <c r="AB436"/>
  <c r="AC436"/>
  <c r="AB437"/>
  <c r="AC437"/>
  <c r="AB438"/>
  <c r="AC438"/>
  <c r="AB439"/>
  <c r="AC439"/>
  <c r="AB440"/>
  <c r="AC440"/>
  <c r="AB441"/>
  <c r="AC441"/>
  <c r="AB442"/>
  <c r="AC442"/>
  <c r="AB443"/>
  <c r="AC443"/>
  <c r="AB444"/>
  <c r="AC444"/>
  <c r="AB445"/>
  <c r="AC445"/>
  <c r="AB446"/>
  <c r="AC446"/>
  <c r="AB447"/>
  <c r="AC447"/>
  <c r="AB448"/>
  <c r="AC448"/>
  <c r="AB10"/>
  <c r="AA111"/>
  <c r="E449"/>
  <c r="W155"/>
  <c r="X155" s="1"/>
  <c r="W111"/>
  <c r="X111" s="1"/>
  <c r="AA448"/>
  <c r="Z448"/>
  <c r="Y448"/>
  <c r="AA447"/>
  <c r="Z447"/>
  <c r="Y447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10"/>
  <c r="Z446"/>
  <c r="Y446"/>
  <c r="Z445"/>
  <c r="Y445"/>
  <c r="Z444"/>
  <c r="Y444"/>
  <c r="Z443"/>
  <c r="Y443"/>
  <c r="Z442"/>
  <c r="Y442"/>
  <c r="Z441"/>
  <c r="Y441"/>
  <c r="Z440"/>
  <c r="Y440"/>
  <c r="Z439"/>
  <c r="Y439"/>
  <c r="Z438"/>
  <c r="Y438"/>
  <c r="Z437"/>
  <c r="Y437"/>
  <c r="Z436"/>
  <c r="Y436"/>
  <c r="Z435"/>
  <c r="Y435"/>
  <c r="Z434"/>
  <c r="Y434"/>
  <c r="Z433"/>
  <c r="Y433"/>
  <c r="Z432"/>
  <c r="Y432"/>
  <c r="Z431"/>
  <c r="Y431"/>
  <c r="Z430"/>
  <c r="Y430"/>
  <c r="Z429"/>
  <c r="Y429"/>
  <c r="Z428"/>
  <c r="Y428"/>
  <c r="Z427"/>
  <c r="Y427"/>
  <c r="Z426"/>
  <c r="Y426"/>
  <c r="Z425"/>
  <c r="Y425"/>
  <c r="Z424"/>
  <c r="Y424"/>
  <c r="Z423"/>
  <c r="Y423"/>
  <c r="Z422"/>
  <c r="Y422"/>
  <c r="Z421"/>
  <c r="Y421"/>
  <c r="Z420"/>
  <c r="Y420"/>
  <c r="Z419"/>
  <c r="Y419"/>
  <c r="Z418"/>
  <c r="Y418"/>
  <c r="Z417"/>
  <c r="Y417"/>
  <c r="Z416"/>
  <c r="Y416"/>
  <c r="Z415"/>
  <c r="Y415"/>
  <c r="Z414"/>
  <c r="Y414"/>
  <c r="Z413"/>
  <c r="Y413"/>
  <c r="Z412"/>
  <c r="Y412"/>
  <c r="Z411"/>
  <c r="Y411"/>
  <c r="Z410"/>
  <c r="Y410"/>
  <c r="Z409"/>
  <c r="Y409"/>
  <c r="Z408"/>
  <c r="Y408"/>
  <c r="Z407"/>
  <c r="Y407"/>
  <c r="Z406"/>
  <c r="Y406"/>
  <c r="Z405"/>
  <c r="Y405"/>
  <c r="Z404"/>
  <c r="Y404"/>
  <c r="Z403"/>
  <c r="Y403"/>
  <c r="Z402"/>
  <c r="Y402"/>
  <c r="Z401"/>
  <c r="Y401"/>
  <c r="Z400"/>
  <c r="Y400"/>
  <c r="Z399"/>
  <c r="Y399"/>
  <c r="Z398"/>
  <c r="Y398"/>
  <c r="Z397"/>
  <c r="Y397"/>
  <c r="Z396"/>
  <c r="Y396"/>
  <c r="Z395"/>
  <c r="Y395"/>
  <c r="Z394"/>
  <c r="Y394"/>
  <c r="Z393"/>
  <c r="Y393"/>
  <c r="Z392"/>
  <c r="Y392"/>
  <c r="Z391"/>
  <c r="Y391"/>
  <c r="Z390"/>
  <c r="Y390"/>
  <c r="Z389"/>
  <c r="Y389"/>
  <c r="Z388"/>
  <c r="Y388"/>
  <c r="Z387"/>
  <c r="Y387"/>
  <c r="Z386"/>
  <c r="Y386"/>
  <c r="Z385"/>
  <c r="Y385"/>
  <c r="Z384"/>
  <c r="Y384"/>
  <c r="Z383"/>
  <c r="Y383"/>
  <c r="Z382"/>
  <c r="Y382"/>
  <c r="Z381"/>
  <c r="Y381"/>
  <c r="Z380"/>
  <c r="Y380"/>
  <c r="Z379"/>
  <c r="Y379"/>
  <c r="Z378"/>
  <c r="Y378"/>
  <c r="Z377"/>
  <c r="Y377"/>
  <c r="Z376"/>
  <c r="Y376"/>
  <c r="Z375"/>
  <c r="Y375"/>
  <c r="Z374"/>
  <c r="Y374"/>
  <c r="Z373"/>
  <c r="Y373"/>
  <c r="Z372"/>
  <c r="Y372"/>
  <c r="Z371"/>
  <c r="Y371"/>
  <c r="Z370"/>
  <c r="Y370"/>
  <c r="Z369"/>
  <c r="Y369"/>
  <c r="Z368"/>
  <c r="Y368"/>
  <c r="Z367"/>
  <c r="Y367"/>
  <c r="Z366"/>
  <c r="Y366"/>
  <c r="Z365"/>
  <c r="Y365"/>
  <c r="Z364"/>
  <c r="Y364"/>
  <c r="Z363"/>
  <c r="Y363"/>
  <c r="Z362"/>
  <c r="Y362"/>
  <c r="Z361"/>
  <c r="Y361"/>
  <c r="Z360"/>
  <c r="Y360"/>
  <c r="Z359"/>
  <c r="Y359"/>
  <c r="Z358"/>
  <c r="Y358"/>
  <c r="Z357"/>
  <c r="Y357"/>
  <c r="Z356"/>
  <c r="Y356"/>
  <c r="Z355"/>
  <c r="Y355"/>
  <c r="Z354"/>
  <c r="Y354"/>
  <c r="Z353"/>
  <c r="Y353"/>
  <c r="Z352"/>
  <c r="Y352"/>
  <c r="Z351"/>
  <c r="Y351"/>
  <c r="Z350"/>
  <c r="Y350"/>
  <c r="Z349"/>
  <c r="Y349"/>
  <c r="Z348"/>
  <c r="Y348"/>
  <c r="Z347"/>
  <c r="Y347"/>
  <c r="Z346"/>
  <c r="Y346"/>
  <c r="Z345"/>
  <c r="Y345"/>
  <c r="Z344"/>
  <c r="Y344"/>
  <c r="Z343"/>
  <c r="Y343"/>
  <c r="Z342"/>
  <c r="Y342"/>
  <c r="Z341"/>
  <c r="Y341"/>
  <c r="Z340"/>
  <c r="Y340"/>
  <c r="Z339"/>
  <c r="Y339"/>
  <c r="Z338"/>
  <c r="Y338"/>
  <c r="Z337"/>
  <c r="Y337"/>
  <c r="Z336"/>
  <c r="Y336"/>
  <c r="Z335"/>
  <c r="Y335"/>
  <c r="Z334"/>
  <c r="Y334"/>
  <c r="Z333"/>
  <c r="Y333"/>
  <c r="Z332"/>
  <c r="Y332"/>
  <c r="Z331"/>
  <c r="Y331"/>
  <c r="Z330"/>
  <c r="Y330"/>
  <c r="Z329"/>
  <c r="Y329"/>
  <c r="Z328"/>
  <c r="Y328"/>
  <c r="Z327"/>
  <c r="Y327"/>
  <c r="Z326"/>
  <c r="Y326"/>
  <c r="Z325"/>
  <c r="Y325"/>
  <c r="Z324"/>
  <c r="Y324"/>
  <c r="Z323"/>
  <c r="Y323"/>
  <c r="Z322"/>
  <c r="Y322"/>
  <c r="Z321"/>
  <c r="Y321"/>
  <c r="Z320"/>
  <c r="Y320"/>
  <c r="Z319"/>
  <c r="Y319"/>
  <c r="Z318"/>
  <c r="Y318"/>
  <c r="Z317"/>
  <c r="Y317"/>
  <c r="Z316"/>
  <c r="Y316"/>
  <c r="Z315"/>
  <c r="Y315"/>
  <c r="Z314"/>
  <c r="Y314"/>
  <c r="Z313"/>
  <c r="Y313"/>
  <c r="Z312"/>
  <c r="Y312"/>
  <c r="Z311"/>
  <c r="Y311"/>
  <c r="Z310"/>
  <c r="Y310"/>
  <c r="Z309"/>
  <c r="Y309"/>
  <c r="Z308"/>
  <c r="Y308"/>
  <c r="Z307"/>
  <c r="Y307"/>
  <c r="Z306"/>
  <c r="Y306"/>
  <c r="Z305"/>
  <c r="Y305"/>
  <c r="Z304"/>
  <c r="Y304"/>
  <c r="Z303"/>
  <c r="Y303"/>
  <c r="Z302"/>
  <c r="Y302"/>
  <c r="Z301"/>
  <c r="Y301"/>
  <c r="Z300"/>
  <c r="Y300"/>
  <c r="Z299"/>
  <c r="Y299"/>
  <c r="Z298"/>
  <c r="Y298"/>
  <c r="Z297"/>
  <c r="Y297"/>
  <c r="Z296"/>
  <c r="Y296"/>
  <c r="Z295"/>
  <c r="Y295"/>
  <c r="Z294"/>
  <c r="Y294"/>
  <c r="Z293"/>
  <c r="Y293"/>
  <c r="Z292"/>
  <c r="Y292"/>
  <c r="Z291"/>
  <c r="Y291"/>
  <c r="Z290"/>
  <c r="Y290"/>
  <c r="Z289"/>
  <c r="Y289"/>
  <c r="Z288"/>
  <c r="Y288"/>
  <c r="Z287"/>
  <c r="Y287"/>
  <c r="Z286"/>
  <c r="Y286"/>
  <c r="Z285"/>
  <c r="Y285"/>
  <c r="Z284"/>
  <c r="Y284"/>
  <c r="Z283"/>
  <c r="Y283"/>
  <c r="Z282"/>
  <c r="Y282"/>
  <c r="Z281"/>
  <c r="Y281"/>
  <c r="Z280"/>
  <c r="Y280"/>
  <c r="Z279"/>
  <c r="Y279"/>
  <c r="Z278"/>
  <c r="Y278"/>
  <c r="Z277"/>
  <c r="Y277"/>
  <c r="Z276"/>
  <c r="Y276"/>
  <c r="Z275"/>
  <c r="Y275"/>
  <c r="Z274"/>
  <c r="Y274"/>
  <c r="Z273"/>
  <c r="Y273"/>
  <c r="Z272"/>
  <c r="Y272"/>
  <c r="Z271"/>
  <c r="Y271"/>
  <c r="Z270"/>
  <c r="Y270"/>
  <c r="Z269"/>
  <c r="Y269"/>
  <c r="Z268"/>
  <c r="Y268"/>
  <c r="Z267"/>
  <c r="Y267"/>
  <c r="Z266"/>
  <c r="Y266"/>
  <c r="Z265"/>
  <c r="Y265"/>
  <c r="Z264"/>
  <c r="Y264"/>
  <c r="Z263"/>
  <c r="Y263"/>
  <c r="Z262"/>
  <c r="Y262"/>
  <c r="Z261"/>
  <c r="Y261"/>
  <c r="Z260"/>
  <c r="Y260"/>
  <c r="Z259"/>
  <c r="Y259"/>
  <c r="Z258"/>
  <c r="Y258"/>
  <c r="Z257"/>
  <c r="Y257"/>
  <c r="Z256"/>
  <c r="Y256"/>
  <c r="Z255"/>
  <c r="Y255"/>
  <c r="Z254"/>
  <c r="Y254"/>
  <c r="Z253"/>
  <c r="Y253"/>
  <c r="Z252"/>
  <c r="Y252"/>
  <c r="Z251"/>
  <c r="Y251"/>
  <c r="Z250"/>
  <c r="Y250"/>
  <c r="Z249"/>
  <c r="Y249"/>
  <c r="Z248"/>
  <c r="Y248"/>
  <c r="Z247"/>
  <c r="Y247"/>
  <c r="Z246"/>
  <c r="Y246"/>
  <c r="Z245"/>
  <c r="Y245"/>
  <c r="Z244"/>
  <c r="Y244"/>
  <c r="Z243"/>
  <c r="Y243"/>
  <c r="Z242"/>
  <c r="Y242"/>
  <c r="Z241"/>
  <c r="Y241"/>
  <c r="Z240"/>
  <c r="Y240"/>
  <c r="Z239"/>
  <c r="Y239"/>
  <c r="Z238"/>
  <c r="Y238"/>
  <c r="Z237"/>
  <c r="Y237"/>
  <c r="Z236"/>
  <c r="Y236"/>
  <c r="Z235"/>
  <c r="Y235"/>
  <c r="Z234"/>
  <c r="Y234"/>
  <c r="Z233"/>
  <c r="Y233"/>
  <c r="Z232"/>
  <c r="Y232"/>
  <c r="Z231"/>
  <c r="Y231"/>
  <c r="Z230"/>
  <c r="Y230"/>
  <c r="Z229"/>
  <c r="Y229"/>
  <c r="Z228"/>
  <c r="Y228"/>
  <c r="Z227"/>
  <c r="Y227"/>
  <c r="Z226"/>
  <c r="Y226"/>
  <c r="Z225"/>
  <c r="Y225"/>
  <c r="Z224"/>
  <c r="Y224"/>
  <c r="Z223"/>
  <c r="Y223"/>
  <c r="Z222"/>
  <c r="Y222"/>
  <c r="Z221"/>
  <c r="Y221"/>
  <c r="Z220"/>
  <c r="Y220"/>
  <c r="Z219"/>
  <c r="Y219"/>
  <c r="Z218"/>
  <c r="Y218"/>
  <c r="Z217"/>
  <c r="Y217"/>
  <c r="Z216"/>
  <c r="Y216"/>
  <c r="Z215"/>
  <c r="Y215"/>
  <c r="Z214"/>
  <c r="Y214"/>
  <c r="Z213"/>
  <c r="Y213"/>
  <c r="Z212"/>
  <c r="Y212"/>
  <c r="Z211"/>
  <c r="Y211"/>
  <c r="Z210"/>
  <c r="Y210"/>
  <c r="Z209"/>
  <c r="Y209"/>
  <c r="Z208"/>
  <c r="Y208"/>
  <c r="Z207"/>
  <c r="Y207"/>
  <c r="Z206"/>
  <c r="Y206"/>
  <c r="Z205"/>
  <c r="Y205"/>
  <c r="Z204"/>
  <c r="Y204"/>
  <c r="Z203"/>
  <c r="Y203"/>
  <c r="Z202"/>
  <c r="Y202"/>
  <c r="Z201"/>
  <c r="Y201"/>
  <c r="Z200"/>
  <c r="Y200"/>
  <c r="Z199"/>
  <c r="Y199"/>
  <c r="Z198"/>
  <c r="Y198"/>
  <c r="Z197"/>
  <c r="Y197"/>
  <c r="Z196"/>
  <c r="Y196"/>
  <c r="Z195"/>
  <c r="Y195"/>
  <c r="Z194"/>
  <c r="Y194"/>
  <c r="Z193"/>
  <c r="Y193"/>
  <c r="Z192"/>
  <c r="Y192"/>
  <c r="Z191"/>
  <c r="Y191"/>
  <c r="Z190"/>
  <c r="Y190"/>
  <c r="Z189"/>
  <c r="Y189"/>
  <c r="Z188"/>
  <c r="Y188"/>
  <c r="Z187"/>
  <c r="Y187"/>
  <c r="Z186"/>
  <c r="Y186"/>
  <c r="Z185"/>
  <c r="Y185"/>
  <c r="Z184"/>
  <c r="Y184"/>
  <c r="Z183"/>
  <c r="Y183"/>
  <c r="Z182"/>
  <c r="Y182"/>
  <c r="Z181"/>
  <c r="Y181"/>
  <c r="Z180"/>
  <c r="Y180"/>
  <c r="Z179"/>
  <c r="Y179"/>
  <c r="Z178"/>
  <c r="Y178"/>
  <c r="Z177"/>
  <c r="Y177"/>
  <c r="Z176"/>
  <c r="Y176"/>
  <c r="Z175"/>
  <c r="Y175"/>
  <c r="Z174"/>
  <c r="Y174"/>
  <c r="Z173"/>
  <c r="Y173"/>
  <c r="Z172"/>
  <c r="Y172"/>
  <c r="Z171"/>
  <c r="Y171"/>
  <c r="Z170"/>
  <c r="Y170"/>
  <c r="Z169"/>
  <c r="Y169"/>
  <c r="Z168"/>
  <c r="Y168"/>
  <c r="Z167"/>
  <c r="Y167"/>
  <c r="Z166"/>
  <c r="Y166"/>
  <c r="Z165"/>
  <c r="Y165"/>
  <c r="Z164"/>
  <c r="Y164"/>
  <c r="Z163"/>
  <c r="Y163"/>
  <c r="Z162"/>
  <c r="Y162"/>
  <c r="Z161"/>
  <c r="Y161"/>
  <c r="Z160"/>
  <c r="Y160"/>
  <c r="Z159"/>
  <c r="Y159"/>
  <c r="Z158"/>
  <c r="Y158"/>
  <c r="Z157"/>
  <c r="Y157"/>
  <c r="Z156"/>
  <c r="Y156"/>
  <c r="Z154"/>
  <c r="Y154"/>
  <c r="Z153"/>
  <c r="Y153"/>
  <c r="Z152"/>
  <c r="Y152"/>
  <c r="Z151"/>
  <c r="Y151"/>
  <c r="Z150"/>
  <c r="Y150"/>
  <c r="Z149"/>
  <c r="Y149"/>
  <c r="Z148"/>
  <c r="Y148"/>
  <c r="Z147"/>
  <c r="Y147"/>
  <c r="Z146"/>
  <c r="Y146"/>
  <c r="Z145"/>
  <c r="Y145"/>
  <c r="Z144"/>
  <c r="Y144"/>
  <c r="Z143"/>
  <c r="Y143"/>
  <c r="Z142"/>
  <c r="Y142"/>
  <c r="Z141"/>
  <c r="Y141"/>
  <c r="Z140"/>
  <c r="Y140"/>
  <c r="Z139"/>
  <c r="Y139"/>
  <c r="Z138"/>
  <c r="Y138"/>
  <c r="Z137"/>
  <c r="Y137"/>
  <c r="Z136"/>
  <c r="Y136"/>
  <c r="Z135"/>
  <c r="Y135"/>
  <c r="Z134"/>
  <c r="Y134"/>
  <c r="Z133"/>
  <c r="Y133"/>
  <c r="Z132"/>
  <c r="Y132"/>
  <c r="Z131"/>
  <c r="Y131"/>
  <c r="Z130"/>
  <c r="Y130"/>
  <c r="Z129"/>
  <c r="Y129"/>
  <c r="Z128"/>
  <c r="Y128"/>
  <c r="Z127"/>
  <c r="Y127"/>
  <c r="Z126"/>
  <c r="Y126"/>
  <c r="Z125"/>
  <c r="Y125"/>
  <c r="Z124"/>
  <c r="Y124"/>
  <c r="Z123"/>
  <c r="Y123"/>
  <c r="Z122"/>
  <c r="Y122"/>
  <c r="Z121"/>
  <c r="Y121"/>
  <c r="Z120"/>
  <c r="Y120"/>
  <c r="Z119"/>
  <c r="Y119"/>
  <c r="Z118"/>
  <c r="Y118"/>
  <c r="Z117"/>
  <c r="Y117"/>
  <c r="Z116"/>
  <c r="Y116"/>
  <c r="Z115"/>
  <c r="Y115"/>
  <c r="Z114"/>
  <c r="Y114"/>
  <c r="Z113"/>
  <c r="Y113"/>
  <c r="Z112"/>
  <c r="Y112"/>
  <c r="Z110"/>
  <c r="Y110"/>
  <c r="Z109"/>
  <c r="Y109"/>
  <c r="Z108"/>
  <c r="Y108"/>
  <c r="Z107"/>
  <c r="Y107"/>
  <c r="Z106"/>
  <c r="Y106"/>
  <c r="Z105"/>
  <c r="Y105"/>
  <c r="Z104"/>
  <c r="Y104"/>
  <c r="Z103"/>
  <c r="Y103"/>
  <c r="Z102"/>
  <c r="Y102"/>
  <c r="Z101"/>
  <c r="Y101"/>
  <c r="Z100"/>
  <c r="Y100"/>
  <c r="Z99"/>
  <c r="Y99"/>
  <c r="Z98"/>
  <c r="Y98"/>
  <c r="Z97"/>
  <c r="Y97"/>
  <c r="Z96"/>
  <c r="Y96"/>
  <c r="Z95"/>
  <c r="Y95"/>
  <c r="Z94"/>
  <c r="Y94"/>
  <c r="Z93"/>
  <c r="Y93"/>
  <c r="Z92"/>
  <c r="Y92"/>
  <c r="Z91"/>
  <c r="Y91"/>
  <c r="Z90"/>
  <c r="Y90"/>
  <c r="Z89"/>
  <c r="Y89"/>
  <c r="Z88"/>
  <c r="Y88"/>
  <c r="Z87"/>
  <c r="Y87"/>
  <c r="Z86"/>
  <c r="Y86"/>
  <c r="Z85"/>
  <c r="Y85"/>
  <c r="Z84"/>
  <c r="Y84"/>
  <c r="Z83"/>
  <c r="Y83"/>
  <c r="Z82"/>
  <c r="Y82"/>
  <c r="Z81"/>
  <c r="Y81"/>
  <c r="Z80"/>
  <c r="Y80"/>
  <c r="Z79"/>
  <c r="Y79"/>
  <c r="Z78"/>
  <c r="Y78"/>
  <c r="Z77"/>
  <c r="Y77"/>
  <c r="Z76"/>
  <c r="Y76"/>
  <c r="Z75"/>
  <c r="Y75"/>
  <c r="Z74"/>
  <c r="Y74"/>
  <c r="Z73"/>
  <c r="Y73"/>
  <c r="Z72"/>
  <c r="Y72"/>
  <c r="Z71"/>
  <c r="Y71"/>
  <c r="Z70"/>
  <c r="Y70"/>
  <c r="Z69"/>
  <c r="Y69"/>
  <c r="Z68"/>
  <c r="Y68"/>
  <c r="Z67"/>
  <c r="Y67"/>
  <c r="Z66"/>
  <c r="Y66"/>
  <c r="Z65"/>
  <c r="Y65"/>
  <c r="Z64"/>
  <c r="Y64"/>
  <c r="Z63"/>
  <c r="Y63"/>
  <c r="Z62"/>
  <c r="Y62"/>
  <c r="Z61"/>
  <c r="Y61"/>
  <c r="Z60"/>
  <c r="Y60"/>
  <c r="Z59"/>
  <c r="Y59"/>
  <c r="Z58"/>
  <c r="Y58"/>
  <c r="Z57"/>
  <c r="Y57"/>
  <c r="Z56"/>
  <c r="Y56"/>
  <c r="Z55"/>
  <c r="Y55"/>
  <c r="Z54"/>
  <c r="Y54"/>
  <c r="Z53"/>
  <c r="Y53"/>
  <c r="Z52"/>
  <c r="Y52"/>
  <c r="Z51"/>
  <c r="Y51"/>
  <c r="Z50"/>
  <c r="Y50"/>
  <c r="Z49"/>
  <c r="Y49"/>
  <c r="Z48"/>
  <c r="Y48"/>
  <c r="Z47"/>
  <c r="Y47"/>
  <c r="Z46"/>
  <c r="Y46"/>
  <c r="Z45"/>
  <c r="Y45"/>
  <c r="Z44"/>
  <c r="Y44"/>
  <c r="Z43"/>
  <c r="Y43"/>
  <c r="Z42"/>
  <c r="Y42"/>
  <c r="Z41"/>
  <c r="Y41"/>
  <c r="Z40"/>
  <c r="Y40"/>
  <c r="Z39"/>
  <c r="Y39"/>
  <c r="Z38"/>
  <c r="Y38"/>
  <c r="Z37"/>
  <c r="Y37"/>
  <c r="Z36"/>
  <c r="Y36"/>
  <c r="Z35"/>
  <c r="Y35"/>
  <c r="Z34"/>
  <c r="Y34"/>
  <c r="Z33"/>
  <c r="Y33"/>
  <c r="Z32"/>
  <c r="Y32"/>
  <c r="Z31"/>
  <c r="Y31"/>
  <c r="Z30"/>
  <c r="Y30"/>
  <c r="Z29"/>
  <c r="Y29"/>
  <c r="Z28"/>
  <c r="Y28"/>
  <c r="Z27"/>
  <c r="Y27"/>
  <c r="Z26"/>
  <c r="Y26"/>
  <c r="Z25"/>
  <c r="Y25"/>
  <c r="Z24"/>
  <c r="Y24"/>
  <c r="Z23"/>
  <c r="Y23"/>
  <c r="Z22"/>
  <c r="Y22"/>
  <c r="Z21"/>
  <c r="Y21"/>
  <c r="Z20"/>
  <c r="Y20"/>
  <c r="Z19"/>
  <c r="Y19"/>
  <c r="Z18"/>
  <c r="Y18"/>
  <c r="Z17"/>
  <c r="Y17"/>
  <c r="Z16"/>
  <c r="Y16"/>
  <c r="Z15"/>
  <c r="Y15"/>
  <c r="Z14"/>
  <c r="Y14"/>
  <c r="Z13"/>
  <c r="Y13"/>
  <c r="Z12"/>
  <c r="Y12"/>
  <c r="Z11"/>
  <c r="Y11"/>
  <c r="Z10"/>
  <c r="Y10"/>
  <c r="D8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W11"/>
  <c r="X11" s="1"/>
  <c r="W12"/>
  <c r="X12" s="1"/>
  <c r="W13"/>
  <c r="X13" s="1"/>
  <c r="W14"/>
  <c r="X14" s="1"/>
  <c r="W15"/>
  <c r="X15" s="1"/>
  <c r="W16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W41"/>
  <c r="X41" s="1"/>
  <c r="W42"/>
  <c r="X42" s="1"/>
  <c r="W43"/>
  <c r="X43" s="1"/>
  <c r="W44"/>
  <c r="X44" s="1"/>
  <c r="W45"/>
  <c r="X45" s="1"/>
  <c r="W46"/>
  <c r="X46" s="1"/>
  <c r="W47"/>
  <c r="X47" s="1"/>
  <c r="W48"/>
  <c r="X48" s="1"/>
  <c r="W49"/>
  <c r="X49" s="1"/>
  <c r="W50"/>
  <c r="X50" s="1"/>
  <c r="W51"/>
  <c r="X51" s="1"/>
  <c r="W52"/>
  <c r="X52" s="1"/>
  <c r="W53"/>
  <c r="X53" s="1"/>
  <c r="W54"/>
  <c r="X54" s="1"/>
  <c r="W55"/>
  <c r="X55" s="1"/>
  <c r="W56"/>
  <c r="X56" s="1"/>
  <c r="W57"/>
  <c r="X57" s="1"/>
  <c r="W58"/>
  <c r="X58" s="1"/>
  <c r="W59"/>
  <c r="X59" s="1"/>
  <c r="W60"/>
  <c r="X60" s="1"/>
  <c r="W61"/>
  <c r="X61" s="1"/>
  <c r="W62"/>
  <c r="X62" s="1"/>
  <c r="W63"/>
  <c r="X63" s="1"/>
  <c r="W64"/>
  <c r="X64" s="1"/>
  <c r="W66"/>
  <c r="X66" s="1"/>
  <c r="W67"/>
  <c r="X67" s="1"/>
  <c r="W68"/>
  <c r="X68" s="1"/>
  <c r="W69"/>
  <c r="X69" s="1"/>
  <c r="W70"/>
  <c r="X70" s="1"/>
  <c r="W71"/>
  <c r="X71" s="1"/>
  <c r="W72"/>
  <c r="X72" s="1"/>
  <c r="W74"/>
  <c r="X74" s="1"/>
  <c r="W75"/>
  <c r="X75" s="1"/>
  <c r="W76"/>
  <c r="X76" s="1"/>
  <c r="W77"/>
  <c r="X77" s="1"/>
  <c r="W78"/>
  <c r="X78" s="1"/>
  <c r="W79"/>
  <c r="X79" s="1"/>
  <c r="W80"/>
  <c r="X80" s="1"/>
  <c r="W81"/>
  <c r="X81" s="1"/>
  <c r="W82"/>
  <c r="X82" s="1"/>
  <c r="W83"/>
  <c r="X83" s="1"/>
  <c r="W84"/>
  <c r="X84" s="1"/>
  <c r="W85"/>
  <c r="X85" s="1"/>
  <c r="W86"/>
  <c r="X86" s="1"/>
  <c r="W87"/>
  <c r="X87" s="1"/>
  <c r="W88"/>
  <c r="X88" s="1"/>
  <c r="W89"/>
  <c r="X89" s="1"/>
  <c r="W90"/>
  <c r="X90" s="1"/>
  <c r="W91"/>
  <c r="X91" s="1"/>
  <c r="W92"/>
  <c r="X92" s="1"/>
  <c r="W93"/>
  <c r="X93" s="1"/>
  <c r="W94"/>
  <c r="X94" s="1"/>
  <c r="W95"/>
  <c r="X95" s="1"/>
  <c r="W96"/>
  <c r="X96" s="1"/>
  <c r="W97"/>
  <c r="X97" s="1"/>
  <c r="W99"/>
  <c r="X99" s="1"/>
  <c r="W100"/>
  <c r="X100" s="1"/>
  <c r="W101"/>
  <c r="X101" s="1"/>
  <c r="W102"/>
  <c r="X102" s="1"/>
  <c r="W105"/>
  <c r="X105" s="1"/>
  <c r="W106"/>
  <c r="X106" s="1"/>
  <c r="W107"/>
  <c r="X107" s="1"/>
  <c r="W108"/>
  <c r="X108" s="1"/>
  <c r="W109"/>
  <c r="X109" s="1"/>
  <c r="W110"/>
  <c r="X110" s="1"/>
  <c r="W112"/>
  <c r="X112" s="1"/>
  <c r="W113"/>
  <c r="X113" s="1"/>
  <c r="W114"/>
  <c r="X114" s="1"/>
  <c r="W115"/>
  <c r="X115" s="1"/>
  <c r="W116"/>
  <c r="X116" s="1"/>
  <c r="W117"/>
  <c r="X117" s="1"/>
  <c r="W118"/>
  <c r="X118" s="1"/>
  <c r="W121"/>
  <c r="X121" s="1"/>
  <c r="W122"/>
  <c r="X122" s="1"/>
  <c r="W123"/>
  <c r="X123" s="1"/>
  <c r="W124"/>
  <c r="X124" s="1"/>
  <c r="W125"/>
  <c r="X125" s="1"/>
  <c r="W126"/>
  <c r="X126" s="1"/>
  <c r="W127"/>
  <c r="X127" s="1"/>
  <c r="W128"/>
  <c r="X128" s="1"/>
  <c r="W129"/>
  <c r="X129" s="1"/>
  <c r="W130"/>
  <c r="X130" s="1"/>
  <c r="W131"/>
  <c r="X131" s="1"/>
  <c r="W132"/>
  <c r="X132" s="1"/>
  <c r="W133"/>
  <c r="X133" s="1"/>
  <c r="W134"/>
  <c r="X134" s="1"/>
  <c r="W135"/>
  <c r="X135" s="1"/>
  <c r="W136"/>
  <c r="X136" s="1"/>
  <c r="W137"/>
  <c r="X137" s="1"/>
  <c r="W138"/>
  <c r="X138" s="1"/>
  <c r="W139"/>
  <c r="X139" s="1"/>
  <c r="W140"/>
  <c r="X140" s="1"/>
  <c r="W141"/>
  <c r="X141" s="1"/>
  <c r="W142"/>
  <c r="X142" s="1"/>
  <c r="W143"/>
  <c r="X143" s="1"/>
  <c r="W144"/>
  <c r="X144" s="1"/>
  <c r="W145"/>
  <c r="X145" s="1"/>
  <c r="W147"/>
  <c r="X147" s="1"/>
  <c r="W148"/>
  <c r="X148" s="1"/>
  <c r="W149"/>
  <c r="X149" s="1"/>
  <c r="W150"/>
  <c r="X150" s="1"/>
  <c r="W151"/>
  <c r="X151" s="1"/>
  <c r="W152"/>
  <c r="X152" s="1"/>
  <c r="W153"/>
  <c r="X153" s="1"/>
  <c r="W154"/>
  <c r="X154" s="1"/>
  <c r="W156"/>
  <c r="X156" s="1"/>
  <c r="W157"/>
  <c r="X157" s="1"/>
  <c r="W158"/>
  <c r="X158" s="1"/>
  <c r="W159"/>
  <c r="X159" s="1"/>
  <c r="W160"/>
  <c r="X160" s="1"/>
  <c r="W161"/>
  <c r="X161" s="1"/>
  <c r="W162"/>
  <c r="X162" s="1"/>
  <c r="W163"/>
  <c r="X163" s="1"/>
  <c r="W164"/>
  <c r="X164" s="1"/>
  <c r="W165"/>
  <c r="X165" s="1"/>
  <c r="W166"/>
  <c r="X166" s="1"/>
  <c r="W167"/>
  <c r="X167" s="1"/>
  <c r="W168"/>
  <c r="X168" s="1"/>
  <c r="W169"/>
  <c r="X169" s="1"/>
  <c r="W170"/>
  <c r="X170" s="1"/>
  <c r="W172"/>
  <c r="X172" s="1"/>
  <c r="W173"/>
  <c r="X173" s="1"/>
  <c r="W174"/>
  <c r="X174" s="1"/>
  <c r="W175"/>
  <c r="X175" s="1"/>
  <c r="W176"/>
  <c r="X176" s="1"/>
  <c r="W177"/>
  <c r="X177" s="1"/>
  <c r="W178"/>
  <c r="X178" s="1"/>
  <c r="W179"/>
  <c r="X179" s="1"/>
  <c r="W180"/>
  <c r="X180" s="1"/>
  <c r="W181"/>
  <c r="X181" s="1"/>
  <c r="W182"/>
  <c r="X182" s="1"/>
  <c r="W183"/>
  <c r="X183" s="1"/>
  <c r="W184"/>
  <c r="X184" s="1"/>
  <c r="W185"/>
  <c r="X185" s="1"/>
  <c r="W186"/>
  <c r="X186" s="1"/>
  <c r="W187"/>
  <c r="X187" s="1"/>
  <c r="W188"/>
  <c r="X188" s="1"/>
  <c r="W189"/>
  <c r="X189" s="1"/>
  <c r="W190"/>
  <c r="X190" s="1"/>
  <c r="W191"/>
  <c r="X191" s="1"/>
  <c r="W192"/>
  <c r="X192" s="1"/>
  <c r="W193"/>
  <c r="X193" s="1"/>
  <c r="W194"/>
  <c r="X194" s="1"/>
  <c r="W195"/>
  <c r="X195" s="1"/>
  <c r="W196"/>
  <c r="X196" s="1"/>
  <c r="W197"/>
  <c r="X197" s="1"/>
  <c r="W198"/>
  <c r="X198" s="1"/>
  <c r="W199"/>
  <c r="X199" s="1"/>
  <c r="W201"/>
  <c r="X201" s="1"/>
  <c r="W202"/>
  <c r="X202" s="1"/>
  <c r="W203"/>
  <c r="X203" s="1"/>
  <c r="W204"/>
  <c r="X204" s="1"/>
  <c r="W205"/>
  <c r="X205" s="1"/>
  <c r="W206"/>
  <c r="X206" s="1"/>
  <c r="W207"/>
  <c r="X207" s="1"/>
  <c r="W208"/>
  <c r="X208" s="1"/>
  <c r="W209"/>
  <c r="X209" s="1"/>
  <c r="W211"/>
  <c r="X211" s="1"/>
  <c r="W212"/>
  <c r="X212" s="1"/>
  <c r="W213"/>
  <c r="X213" s="1"/>
  <c r="W214"/>
  <c r="X214" s="1"/>
  <c r="W215"/>
  <c r="X215" s="1"/>
  <c r="W216"/>
  <c r="X216" s="1"/>
  <c r="W217"/>
  <c r="X217" s="1"/>
  <c r="W218"/>
  <c r="X218" s="1"/>
  <c r="W219"/>
  <c r="X219" s="1"/>
  <c r="W220"/>
  <c r="X220" s="1"/>
  <c r="W221"/>
  <c r="X221" s="1"/>
  <c r="W222"/>
  <c r="X222" s="1"/>
  <c r="W223"/>
  <c r="X223" s="1"/>
  <c r="W224"/>
  <c r="X224" s="1"/>
  <c r="W225"/>
  <c r="X225" s="1"/>
  <c r="W226"/>
  <c r="X226" s="1"/>
  <c r="W227"/>
  <c r="X227" s="1"/>
  <c r="W228"/>
  <c r="X228" s="1"/>
  <c r="W229"/>
  <c r="X229" s="1"/>
  <c r="W231"/>
  <c r="X231" s="1"/>
  <c r="W232"/>
  <c r="X232" s="1"/>
  <c r="W233"/>
  <c r="X233" s="1"/>
  <c r="W234"/>
  <c r="X234" s="1"/>
  <c r="W235"/>
  <c r="X235" s="1"/>
  <c r="W236"/>
  <c r="X236" s="1"/>
  <c r="W237"/>
  <c r="X237" s="1"/>
  <c r="W238"/>
  <c r="X238" s="1"/>
  <c r="W239"/>
  <c r="X239" s="1"/>
  <c r="W240"/>
  <c r="X240" s="1"/>
  <c r="W241"/>
  <c r="X241" s="1"/>
  <c r="W242"/>
  <c r="X242" s="1"/>
  <c r="W243"/>
  <c r="X243" s="1"/>
  <c r="W244"/>
  <c r="X244" s="1"/>
  <c r="W245"/>
  <c r="X245" s="1"/>
  <c r="W246"/>
  <c r="X246" s="1"/>
  <c r="W247"/>
  <c r="X247" s="1"/>
  <c r="W248"/>
  <c r="X248" s="1"/>
  <c r="W249"/>
  <c r="X249" s="1"/>
  <c r="W250"/>
  <c r="X250" s="1"/>
  <c r="W251"/>
  <c r="X251" s="1"/>
  <c r="W252"/>
  <c r="X252" s="1"/>
  <c r="W254"/>
  <c r="X254" s="1"/>
  <c r="W255"/>
  <c r="X255" s="1"/>
  <c r="W256"/>
  <c r="X256" s="1"/>
  <c r="W257"/>
  <c r="X257" s="1"/>
  <c r="W258"/>
  <c r="X258" s="1"/>
  <c r="W259"/>
  <c r="X259" s="1"/>
  <c r="W260"/>
  <c r="X260" s="1"/>
  <c r="W261"/>
  <c r="X261" s="1"/>
  <c r="W262"/>
  <c r="X262" s="1"/>
  <c r="W263"/>
  <c r="X263" s="1"/>
  <c r="W264"/>
  <c r="X264" s="1"/>
  <c r="W265"/>
  <c r="X265" s="1"/>
  <c r="W266"/>
  <c r="X266" s="1"/>
  <c r="W267"/>
  <c r="X267" s="1"/>
  <c r="W268"/>
  <c r="X268" s="1"/>
  <c r="W269"/>
  <c r="X269" s="1"/>
  <c r="W270"/>
  <c r="X270" s="1"/>
  <c r="W271"/>
  <c r="X271" s="1"/>
  <c r="W272"/>
  <c r="X272" s="1"/>
  <c r="W273"/>
  <c r="X273" s="1"/>
  <c r="W274"/>
  <c r="X274" s="1"/>
  <c r="W275"/>
  <c r="X275" s="1"/>
  <c r="W276"/>
  <c r="X276" s="1"/>
  <c r="W277"/>
  <c r="X277" s="1"/>
  <c r="W278"/>
  <c r="X278" s="1"/>
  <c r="W279"/>
  <c r="X279" s="1"/>
  <c r="W280"/>
  <c r="X280" s="1"/>
  <c r="W281"/>
  <c r="X281" s="1"/>
  <c r="W282"/>
  <c r="X282" s="1"/>
  <c r="W283"/>
  <c r="X283" s="1"/>
  <c r="W284"/>
  <c r="X284" s="1"/>
  <c r="W285"/>
  <c r="X285" s="1"/>
  <c r="W287"/>
  <c r="X287" s="1"/>
  <c r="W288"/>
  <c r="X288" s="1"/>
  <c r="W289"/>
  <c r="X289" s="1"/>
  <c r="W290"/>
  <c r="X290" s="1"/>
  <c r="W291"/>
  <c r="X291" s="1"/>
  <c r="W292"/>
  <c r="X292" s="1"/>
  <c r="W293"/>
  <c r="X293" s="1"/>
  <c r="W294"/>
  <c r="X294" s="1"/>
  <c r="W295"/>
  <c r="X295" s="1"/>
  <c r="W296"/>
  <c r="X296" s="1"/>
  <c r="W297"/>
  <c r="X297" s="1"/>
  <c r="W298"/>
  <c r="X298" s="1"/>
  <c r="W299"/>
  <c r="X299" s="1"/>
  <c r="W301"/>
  <c r="X301" s="1"/>
  <c r="W302"/>
  <c r="X302" s="1"/>
  <c r="W303"/>
  <c r="X303" s="1"/>
  <c r="W304"/>
  <c r="X304" s="1"/>
  <c r="W306"/>
  <c r="X306" s="1"/>
  <c r="W307"/>
  <c r="X307" s="1"/>
  <c r="W308"/>
  <c r="X308" s="1"/>
  <c r="W309"/>
  <c r="X309" s="1"/>
  <c r="W310"/>
  <c r="X310" s="1"/>
  <c r="W311"/>
  <c r="X311" s="1"/>
  <c r="W312"/>
  <c r="X312" s="1"/>
  <c r="W313"/>
  <c r="X313" s="1"/>
  <c r="W314"/>
  <c r="X314" s="1"/>
  <c r="W315"/>
  <c r="X315" s="1"/>
  <c r="W316"/>
  <c r="X316" s="1"/>
  <c r="W317"/>
  <c r="X317" s="1"/>
  <c r="W318"/>
  <c r="X318" s="1"/>
  <c r="W319"/>
  <c r="X319" s="1"/>
  <c r="W320"/>
  <c r="X320" s="1"/>
  <c r="W321"/>
  <c r="X321" s="1"/>
  <c r="W322"/>
  <c r="X322" s="1"/>
  <c r="W323"/>
  <c r="X323" s="1"/>
  <c r="W324"/>
  <c r="X324" s="1"/>
  <c r="W326"/>
  <c r="X326" s="1"/>
  <c r="W327"/>
  <c r="X327" s="1"/>
  <c r="W328"/>
  <c r="X328" s="1"/>
  <c r="W329"/>
  <c r="X329" s="1"/>
  <c r="W330"/>
  <c r="X330" s="1"/>
  <c r="W331"/>
  <c r="X331" s="1"/>
  <c r="W332"/>
  <c r="X332" s="1"/>
  <c r="W333"/>
  <c r="X333" s="1"/>
  <c r="W334"/>
  <c r="X334" s="1"/>
  <c r="W335"/>
  <c r="X335" s="1"/>
  <c r="W336"/>
  <c r="X336" s="1"/>
  <c r="W337"/>
  <c r="X337" s="1"/>
  <c r="W338"/>
  <c r="X338" s="1"/>
  <c r="W339"/>
  <c r="X339" s="1"/>
  <c r="W340"/>
  <c r="X340" s="1"/>
  <c r="W341"/>
  <c r="X341" s="1"/>
  <c r="W342"/>
  <c r="X342" s="1"/>
  <c r="W343"/>
  <c r="X343" s="1"/>
  <c r="W344"/>
  <c r="X344" s="1"/>
  <c r="W345"/>
  <c r="X345" s="1"/>
  <c r="W346"/>
  <c r="X346" s="1"/>
  <c r="W347"/>
  <c r="X347" s="1"/>
  <c r="W348"/>
  <c r="X348" s="1"/>
  <c r="W349"/>
  <c r="X349" s="1"/>
  <c r="W350"/>
  <c r="X350" s="1"/>
  <c r="W351"/>
  <c r="X351" s="1"/>
  <c r="W353"/>
  <c r="X353" s="1"/>
  <c r="W354"/>
  <c r="X354" s="1"/>
  <c r="W355"/>
  <c r="X355" s="1"/>
  <c r="W356"/>
  <c r="X356" s="1"/>
  <c r="W357"/>
  <c r="X357" s="1"/>
  <c r="W359"/>
  <c r="X359" s="1"/>
  <c r="W360"/>
  <c r="X360" s="1"/>
  <c r="W361"/>
  <c r="X361" s="1"/>
  <c r="W362"/>
  <c r="X362" s="1"/>
  <c r="W363"/>
  <c r="X363" s="1"/>
  <c r="W364"/>
  <c r="X364" s="1"/>
  <c r="W365"/>
  <c r="X365" s="1"/>
  <c r="W366"/>
  <c r="X366" s="1"/>
  <c r="W367"/>
  <c r="X367" s="1"/>
  <c r="W368"/>
  <c r="X368" s="1"/>
  <c r="W369"/>
  <c r="X369" s="1"/>
  <c r="W370"/>
  <c r="X370" s="1"/>
  <c r="W371"/>
  <c r="X371" s="1"/>
  <c r="W372"/>
  <c r="X372" s="1"/>
  <c r="W373"/>
  <c r="X373" s="1"/>
  <c r="W374"/>
  <c r="X374" s="1"/>
  <c r="W375"/>
  <c r="X375" s="1"/>
  <c r="W376"/>
  <c r="X376" s="1"/>
  <c r="W377"/>
  <c r="X377" s="1"/>
  <c r="W378"/>
  <c r="X378" s="1"/>
  <c r="W379"/>
  <c r="X379" s="1"/>
  <c r="W380"/>
  <c r="X380" s="1"/>
  <c r="W381"/>
  <c r="X381" s="1"/>
  <c r="W382"/>
  <c r="X382" s="1"/>
  <c r="W383"/>
  <c r="X383" s="1"/>
  <c r="W384"/>
  <c r="X384" s="1"/>
  <c r="W385"/>
  <c r="X385" s="1"/>
  <c r="W386"/>
  <c r="X386" s="1"/>
  <c r="W387"/>
  <c r="X387" s="1"/>
  <c r="W388"/>
  <c r="X388" s="1"/>
  <c r="W389"/>
  <c r="X389" s="1"/>
  <c r="W390"/>
  <c r="X390" s="1"/>
  <c r="W391"/>
  <c r="X391" s="1"/>
  <c r="W392"/>
  <c r="X392" s="1"/>
  <c r="W394"/>
  <c r="X394" s="1"/>
  <c r="W395"/>
  <c r="X395" s="1"/>
  <c r="W396"/>
  <c r="X396" s="1"/>
  <c r="W397"/>
  <c r="X397" s="1"/>
  <c r="W398"/>
  <c r="X398" s="1"/>
  <c r="W399"/>
  <c r="X399" s="1"/>
  <c r="W400"/>
  <c r="X400" s="1"/>
  <c r="W402"/>
  <c r="X402" s="1"/>
  <c r="W403"/>
  <c r="X403" s="1"/>
  <c r="W404"/>
  <c r="X404" s="1"/>
  <c r="W405"/>
  <c r="X405" s="1"/>
  <c r="W406"/>
  <c r="X406" s="1"/>
  <c r="W407"/>
  <c r="X407" s="1"/>
  <c r="W408"/>
  <c r="X408" s="1"/>
  <c r="W409"/>
  <c r="X409" s="1"/>
  <c r="W410"/>
  <c r="X410" s="1"/>
  <c r="W411"/>
  <c r="X411" s="1"/>
  <c r="W412"/>
  <c r="X412" s="1"/>
  <c r="W413"/>
  <c r="X413" s="1"/>
  <c r="W414"/>
  <c r="X414" s="1"/>
  <c r="W415"/>
  <c r="X415" s="1"/>
  <c r="W417"/>
  <c r="X417" s="1"/>
  <c r="W418"/>
  <c r="X418" s="1"/>
  <c r="W421"/>
  <c r="X421" s="1"/>
  <c r="W422"/>
  <c r="X422" s="1"/>
  <c r="W423"/>
  <c r="X423" s="1"/>
  <c r="W424"/>
  <c r="X424" s="1"/>
  <c r="W425"/>
  <c r="X425" s="1"/>
  <c r="W426"/>
  <c r="X426" s="1"/>
  <c r="W427"/>
  <c r="X427" s="1"/>
  <c r="W428"/>
  <c r="X428" s="1"/>
  <c r="W429"/>
  <c r="X429" s="1"/>
  <c r="W430"/>
  <c r="X430" s="1"/>
  <c r="W431"/>
  <c r="X431" s="1"/>
  <c r="W432"/>
  <c r="X432" s="1"/>
  <c r="W433"/>
  <c r="X433" s="1"/>
  <c r="W434"/>
  <c r="X434" s="1"/>
  <c r="W435"/>
  <c r="X435" s="1"/>
  <c r="W436"/>
  <c r="X436" s="1"/>
  <c r="W437"/>
  <c r="X437" s="1"/>
  <c r="W438"/>
  <c r="X438" s="1"/>
  <c r="W439"/>
  <c r="X439" s="1"/>
  <c r="W440"/>
  <c r="X440" s="1"/>
  <c r="W441"/>
  <c r="X441" s="1"/>
  <c r="W442"/>
  <c r="X442" s="1"/>
  <c r="W443"/>
  <c r="X443" s="1"/>
  <c r="W444"/>
  <c r="X444" s="1"/>
  <c r="W445"/>
  <c r="X445" s="1"/>
  <c r="W446"/>
  <c r="X446" s="1"/>
  <c r="W447"/>
  <c r="X447" s="1"/>
  <c r="W448"/>
  <c r="X448" s="1"/>
  <c r="W10"/>
  <c r="X10" s="1"/>
  <c r="A4" i="18"/>
  <c r="A5"/>
  <c r="D12" l="1"/>
  <c r="E17"/>
  <c r="E14"/>
  <c r="D17"/>
  <c r="B8"/>
  <c r="D16"/>
  <c r="D15"/>
  <c r="E13"/>
  <c r="E12"/>
  <c r="D14"/>
  <c r="E16"/>
  <c r="E11"/>
  <c r="D13"/>
  <c r="E15"/>
</calcChain>
</file>

<file path=xl/comments1.xml><?xml version="1.0" encoding="utf-8"?>
<comments xmlns="http://schemas.openxmlformats.org/spreadsheetml/2006/main">
  <authors>
    <author>Robert O'Donnell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Robert O'Donnell:</t>
        </r>
        <r>
          <rPr>
            <sz val="9"/>
            <color indexed="81"/>
            <rFont val="Tahoma"/>
            <family val="2"/>
          </rPr>
          <t xml:space="preserve">
H:\FINANCE\SCHFIN\FY17data\choice17\summer\choice districts fy16 and fy17.xlsx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Robert O'Donnell:</t>
        </r>
        <r>
          <rPr>
            <sz val="9"/>
            <color indexed="81"/>
            <rFont val="Tahoma"/>
            <family val="2"/>
          </rPr>
          <t xml:space="preserve">
choicecalc17dec</t>
        </r>
      </text>
    </comment>
  </commentList>
</comments>
</file>

<file path=xl/sharedStrings.xml><?xml version="1.0" encoding="utf-8"?>
<sst xmlns="http://schemas.openxmlformats.org/spreadsheetml/2006/main" count="1379" uniqueCount="920">
  <si>
    <t>WOBURN</t>
  </si>
  <si>
    <t xml:space="preserve">WORCESTER                    </t>
  </si>
  <si>
    <t xml:space="preserve">AMHERST PELHAM               </t>
  </si>
  <si>
    <t xml:space="preserve">ATHOL ROYALSTON              </t>
  </si>
  <si>
    <t xml:space="preserve">BLACKSTONE MILLVILLE         </t>
  </si>
  <si>
    <t xml:space="preserve">BRIDGEWATER RAYNHAM          </t>
  </si>
  <si>
    <t xml:space="preserve">DUDLEY CHARLTON              </t>
  </si>
  <si>
    <t xml:space="preserve">FRONTIER                     </t>
  </si>
  <si>
    <t xml:space="preserve">GILL MONTAGUE                </t>
  </si>
  <si>
    <t xml:space="preserve">HAMPSHIRE                    </t>
  </si>
  <si>
    <t xml:space="preserve">HAWLEMONT                    </t>
  </si>
  <si>
    <t xml:space="preserve">MOHAWK TRAIL                 </t>
  </si>
  <si>
    <t xml:space="preserve">NARRAGANSETT                 </t>
  </si>
  <si>
    <t xml:space="preserve">NEW SALEM WENDELL            </t>
  </si>
  <si>
    <t xml:space="preserve">PIONEER                      </t>
  </si>
  <si>
    <t xml:space="preserve">RALPH C MAHAR                </t>
  </si>
  <si>
    <t xml:space="preserve">SPENCER EAST BROOKFIELD      </t>
  </si>
  <si>
    <t xml:space="preserve">TANTASQUA                    </t>
  </si>
  <si>
    <t xml:space="preserve">WACHUSETT                    </t>
  </si>
  <si>
    <t xml:space="preserve">LENOX                        </t>
  </si>
  <si>
    <t xml:space="preserve">LEOMINSTER                   </t>
  </si>
  <si>
    <t xml:space="preserve">LITTLETON                    </t>
  </si>
  <si>
    <t xml:space="preserve">LONGMEADOW                   </t>
  </si>
  <si>
    <t xml:space="preserve">LUNENBURG                    </t>
  </si>
  <si>
    <t xml:space="preserve">MARBLEHEAD                   </t>
  </si>
  <si>
    <t xml:space="preserve">MAYNARD                      </t>
  </si>
  <si>
    <t xml:space="preserve">MEDWAY                       </t>
  </si>
  <si>
    <t xml:space="preserve">MIDDLEBOROUGH                </t>
  </si>
  <si>
    <t xml:space="preserve">MILFORD                      </t>
  </si>
  <si>
    <t xml:space="preserve">MILLIS                       </t>
  </si>
  <si>
    <t xml:space="preserve">NEWBURYPORT                  </t>
  </si>
  <si>
    <t xml:space="preserve">NORTHBRIDGE                  </t>
  </si>
  <si>
    <t xml:space="preserve">NORTH BROOKFIELD             </t>
  </si>
  <si>
    <t xml:space="preserve">PETERSHAM                    </t>
  </si>
  <si>
    <t xml:space="preserve">PITTSFIELD                   </t>
  </si>
  <si>
    <t xml:space="preserve">PROVINCETOWN                 </t>
  </si>
  <si>
    <t xml:space="preserve">ROCKPORT                     </t>
  </si>
  <si>
    <t xml:space="preserve">ROWE                         </t>
  </si>
  <si>
    <t xml:space="preserve">SHIRLEY                      </t>
  </si>
  <si>
    <t xml:space="preserve">SPRINGFIELD                  </t>
  </si>
  <si>
    <t xml:space="preserve">SUTTON                       </t>
  </si>
  <si>
    <t xml:space="preserve">TAUNTON                      </t>
  </si>
  <si>
    <t xml:space="preserve">TYNGSBOROUGH                 </t>
  </si>
  <si>
    <t xml:space="preserve">UXBRIDGE                     </t>
  </si>
  <si>
    <t xml:space="preserve">WALES                        </t>
  </si>
  <si>
    <t xml:space="preserve">WARE                         </t>
  </si>
  <si>
    <t xml:space="preserve">WAREHAM                      </t>
  </si>
  <si>
    <t xml:space="preserve">WEST BOYLSTON                </t>
  </si>
  <si>
    <t xml:space="preserve">WESTFIELD                    </t>
  </si>
  <si>
    <t xml:space="preserve">WESTFORD                     </t>
  </si>
  <si>
    <t xml:space="preserve">WILLIAMSBURG                 </t>
  </si>
  <si>
    <t xml:space="preserve">WILLIAMSTOWN                 </t>
  </si>
  <si>
    <t xml:space="preserve">WINCHENDON                   </t>
  </si>
  <si>
    <t xml:space="preserve">ACTON BOXBOROUGH             </t>
  </si>
  <si>
    <t xml:space="preserve">ADAMS CHESHIRE               </t>
  </si>
  <si>
    <t xml:space="preserve">ASHBURNHAM WESTMINSTER       </t>
  </si>
  <si>
    <t xml:space="preserve">BERKSHIRE HILLS              </t>
  </si>
  <si>
    <t xml:space="preserve">BERLIN BOYLSTON              </t>
  </si>
  <si>
    <t xml:space="preserve">CENTRAL BERKSHIRE            </t>
  </si>
  <si>
    <t xml:space="preserve">DENNIS YARMOUTH              </t>
  </si>
  <si>
    <t xml:space="preserve">NAUSET                       </t>
  </si>
  <si>
    <t>FARMINGTON RIVER</t>
  </si>
  <si>
    <t xml:space="preserve">GATEWAY                      </t>
  </si>
  <si>
    <t xml:space="preserve">GROTON DUNSTABLE             </t>
  </si>
  <si>
    <t xml:space="preserve">HAMILTON WENHAM              </t>
  </si>
  <si>
    <t xml:space="preserve">HAMPDEN WILBRAHAM            </t>
  </si>
  <si>
    <t xml:space="preserve">MENDON UPTON                 </t>
  </si>
  <si>
    <t xml:space="preserve">MOUNT GREYLOCK               </t>
  </si>
  <si>
    <t xml:space="preserve">NASHOBA                      </t>
  </si>
  <si>
    <t xml:space="preserve">NORTH MIDDLESEX              </t>
  </si>
  <si>
    <t xml:space="preserve">PENTUCKET                    </t>
  </si>
  <si>
    <t xml:space="preserve">QUABBIN                      </t>
  </si>
  <si>
    <t xml:space="preserve">SOUTHERN BERKSHIRE           </t>
  </si>
  <si>
    <t>SOUTHWICK TOLLAND</t>
  </si>
  <si>
    <t xml:space="preserve">TRITON                       </t>
  </si>
  <si>
    <t xml:space="preserve">GREATER LAWRENCE             </t>
  </si>
  <si>
    <t xml:space="preserve">GREATER LOWELL               </t>
  </si>
  <si>
    <t xml:space="preserve">MONTACHUSETT                 </t>
  </si>
  <si>
    <t xml:space="preserve">NASHOBA VALLEY               </t>
  </si>
  <si>
    <t xml:space="preserve">NORTHEAST METROPOLITAN       </t>
  </si>
  <si>
    <t xml:space="preserve">PATHFINDER                   </t>
  </si>
  <si>
    <t xml:space="preserve">WHITTIER                     </t>
  </si>
  <si>
    <t>DEVENS</t>
  </si>
  <si>
    <t>Tuition</t>
  </si>
  <si>
    <t>You have chosen a non-operating school district</t>
  </si>
  <si>
    <t>CHESTERFIELD GOSHEN</t>
  </si>
  <si>
    <t>QUABOAG</t>
  </si>
  <si>
    <t>AYER SHIRLEY</t>
  </si>
  <si>
    <t>SOMERSET BERKLEY</t>
  </si>
  <si>
    <t>UPISLAND</t>
  </si>
  <si>
    <t>Office of School Finance</t>
  </si>
  <si>
    <t>Total</t>
  </si>
  <si>
    <t xml:space="preserve">AGAWAM                       </t>
  </si>
  <si>
    <t xml:space="preserve"> </t>
  </si>
  <si>
    <t xml:space="preserve">AMESBURY                     </t>
  </si>
  <si>
    <t xml:space="preserve">ASHLAND                      </t>
  </si>
  <si>
    <t xml:space="preserve">AVON                         </t>
  </si>
  <si>
    <t xml:space="preserve">AYER                         </t>
  </si>
  <si>
    <t xml:space="preserve">BERLIN                       </t>
  </si>
  <si>
    <t xml:space="preserve">BEVERLY                      </t>
  </si>
  <si>
    <t xml:space="preserve">CHATHAM                      </t>
  </si>
  <si>
    <t/>
  </si>
  <si>
    <t xml:space="preserve">CLINTON                      </t>
  </si>
  <si>
    <t xml:space="preserve">DOUGLAS                      </t>
  </si>
  <si>
    <t xml:space="preserve">DRACUT                       </t>
  </si>
  <si>
    <t xml:space="preserve">FITCHBURG                    </t>
  </si>
  <si>
    <t xml:space="preserve">GARDNER                      </t>
  </si>
  <si>
    <t xml:space="preserve">GEORGETOWN                   </t>
  </si>
  <si>
    <t xml:space="preserve">GLOUCESTER                   </t>
  </si>
  <si>
    <t xml:space="preserve">GRANBY                       </t>
  </si>
  <si>
    <t xml:space="preserve">HANCOCK                      </t>
  </si>
  <si>
    <t xml:space="preserve">HARVARD                      </t>
  </si>
  <si>
    <t xml:space="preserve">HAVERHILL                    </t>
  </si>
  <si>
    <t xml:space="preserve">HOLLISTON                    </t>
  </si>
  <si>
    <t xml:space="preserve">HOPEDALE                     </t>
  </si>
  <si>
    <t xml:space="preserve">HUDSON                       </t>
  </si>
  <si>
    <t xml:space="preserve">IPSWICH                      </t>
  </si>
  <si>
    <t xml:space="preserve">LANESBOROUGH                 </t>
  </si>
  <si>
    <t xml:space="preserve">LEE                          </t>
  </si>
  <si>
    <t>Massachusetts Department of Elementary and Secondary Education</t>
  </si>
  <si>
    <t>ABINGTON</t>
  </si>
  <si>
    <t>District</t>
  </si>
  <si>
    <t>ACTON</t>
  </si>
  <si>
    <t>ACUSHNET</t>
  </si>
  <si>
    <t>ADAMS</t>
  </si>
  <si>
    <t>ALFORD</t>
  </si>
  <si>
    <t>AMHERST</t>
  </si>
  <si>
    <t>ANDOVER</t>
  </si>
  <si>
    <t>ARLINGTON</t>
  </si>
  <si>
    <t>ASHBURNHAM</t>
  </si>
  <si>
    <t>ASHBY</t>
  </si>
  <si>
    <t>ASHFIELD</t>
  </si>
  <si>
    <t>ATHOL</t>
  </si>
  <si>
    <t>ATTLEBORO</t>
  </si>
  <si>
    <t>BARRE</t>
  </si>
  <si>
    <t>BECKET</t>
  </si>
  <si>
    <t>BEDFORD</t>
  </si>
  <si>
    <t>BERNARDSTON</t>
  </si>
  <si>
    <t>BILLERICA</t>
  </si>
  <si>
    <t>BLACKSTONE</t>
  </si>
  <si>
    <t>BLANDFORD</t>
  </si>
  <si>
    <t>BOLTON</t>
  </si>
  <si>
    <t>BOSTON</t>
  </si>
  <si>
    <t>BOXFORD</t>
  </si>
  <si>
    <t>BRAINTREE</t>
  </si>
  <si>
    <t>BREWSTER</t>
  </si>
  <si>
    <t>BRIDGEWATER</t>
  </si>
  <si>
    <t>BRIMFIELD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</si>
  <si>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</si>
  <si>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</si>
  <si>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</si>
  <si>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</si>
  <si>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</si>
  <si>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</si>
  <si>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</si>
  <si>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</si>
  <si>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</si>
  <si>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CHELMSFORD</t>
  </si>
  <si>
    <t>CHELSEA</t>
  </si>
  <si>
    <t>CHESHIRE</t>
  </si>
  <si>
    <t>CHESTER</t>
  </si>
  <si>
    <t>CHESTERFIELD</t>
  </si>
  <si>
    <t>CHILMARK</t>
  </si>
  <si>
    <t>CLARKSBURG</t>
  </si>
  <si>
    <t>COHASSET</t>
  </si>
  <si>
    <t>COLRAIN</t>
  </si>
  <si>
    <t>CONCORD</t>
  </si>
  <si>
    <t>CUMMINGTON</t>
  </si>
  <si>
    <t>DALTON</t>
  </si>
  <si>
    <t>DANVERS</t>
  </si>
  <si>
    <t>DARTMOUTH</t>
  </si>
  <si>
    <t>DEDHAM</t>
  </si>
  <si>
    <t>DENNIS</t>
  </si>
  <si>
    <t>DIGHTON</t>
  </si>
  <si>
    <t>DOVER</t>
  </si>
  <si>
    <t>DUDLEY</t>
  </si>
  <si>
    <t>DUNSTABLE</t>
  </si>
  <si>
    <t>DUXBURY</t>
  </si>
  <si>
    <t>EAST BRIDGEWATER</t>
  </si>
  <si>
    <t>EAST BROOKFIELD</t>
  </si>
  <si>
    <t>EASTHAM</t>
  </si>
  <si>
    <t>EAST LONGMEADOW</t>
  </si>
  <si>
    <t>EASTON</t>
  </si>
  <si>
    <t>EGREMONT</t>
  </si>
  <si>
    <t>ERVING</t>
  </si>
  <si>
    <t>ESSEX</t>
  </si>
  <si>
    <t>EVERETT</t>
  </si>
  <si>
    <t>FAIRHAVEN</t>
  </si>
  <si>
    <t>FLORIDA</t>
  </si>
  <si>
    <t>FOXBOROUGH</t>
  </si>
  <si>
    <t>FRAMINGHAM</t>
  </si>
  <si>
    <t>FREETOWN</t>
  </si>
  <si>
    <t>AQUINNAH</t>
  </si>
  <si>
    <t>GILL</t>
  </si>
  <si>
    <t>GOSHEN</t>
  </si>
  <si>
    <t>GOSNOLD</t>
  </si>
  <si>
    <t>GRAFTON</t>
  </si>
  <si>
    <t>GRANVILLE</t>
  </si>
  <si>
    <t>GREAT BARRINGTON</t>
  </si>
  <si>
    <t>GROTON</t>
  </si>
  <si>
    <t>GROVELAND</t>
  </si>
  <si>
    <t>HALIFAX</t>
  </si>
  <si>
    <t>HAMILTON</t>
  </si>
  <si>
    <t>HAMPDEN</t>
  </si>
  <si>
    <t>HANOVER</t>
  </si>
  <si>
    <t>HANSON</t>
  </si>
  <si>
    <t>HARDWICK</t>
  </si>
  <si>
    <t>HAWLEY</t>
  </si>
  <si>
    <t>HEATH</t>
  </si>
  <si>
    <t>HINGHAM</t>
  </si>
  <si>
    <t>HINSDALE</t>
  </si>
  <si>
    <t>HOLBROOK</t>
  </si>
  <si>
    <t>HOLDEN</t>
  </si>
  <si>
    <t>HOPKINTON</t>
  </si>
  <si>
    <t>HUBBARDSTON</t>
  </si>
  <si>
    <t>HULL</t>
  </si>
  <si>
    <t>HUNTINGTON</t>
  </si>
  <si>
    <t>KINGSTON</t>
  </si>
  <si>
    <t>LANCASTER</t>
  </si>
  <si>
    <t>LAWRENCE</t>
  </si>
  <si>
    <t>LEXINGTON</t>
  </si>
  <si>
    <t>LEYDEN</t>
  </si>
  <si>
    <t>LINCOLN</t>
  </si>
  <si>
    <t>LOWELL</t>
  </si>
  <si>
    <t>LYNN</t>
  </si>
  <si>
    <t>LYNNFIELD</t>
  </si>
  <si>
    <t>MALDEN</t>
  </si>
  <si>
    <t>MANCHESTER</t>
  </si>
  <si>
    <t>MANSFIELD</t>
  </si>
  <si>
    <t>MARION</t>
  </si>
  <si>
    <t>MARLBOROUGH</t>
  </si>
  <si>
    <t>MASHPEE</t>
  </si>
  <si>
    <t>MATTAPOISETT</t>
  </si>
  <si>
    <t>MEDFIELD</t>
  </si>
  <si>
    <t>MEDFORD</t>
  </si>
  <si>
    <t>MELROSE</t>
  </si>
  <si>
    <t>MENDON</t>
  </si>
  <si>
    <t>MERRIMAC</t>
  </si>
  <si>
    <t>METHUEN</t>
  </si>
  <si>
    <t>MIDDLEFIELD</t>
  </si>
  <si>
    <t>MIDDLETON</t>
  </si>
  <si>
    <t>MILLBURY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</si>
  <si>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</si>
  <si>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</si>
  <si>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</si>
  <si>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</si>
  <si>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</si>
  <si>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</si>
  <si>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</si>
  <si>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</si>
  <si>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</si>
  <si>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</si>
  <si>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</si>
  <si>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</si>
  <si>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</si>
  <si>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</si>
  <si>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</si>
  <si>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</si>
  <si>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 MARLBOROUGH</t>
  </si>
  <si>
    <t>NEW SALEM</t>
  </si>
  <si>
    <t>NEWTON</t>
  </si>
  <si>
    <t>NORFOLK</t>
  </si>
  <si>
    <t>NORTH ANDOVER</t>
  </si>
  <si>
    <t>NORTH ATTLEBOROUGH</t>
  </si>
  <si>
    <t>NORTHBOROUGH</t>
  </si>
  <si>
    <t>NORTHFIELD</t>
  </si>
  <si>
    <t>NORTH READING</t>
  </si>
  <si>
    <t>NORTON</t>
  </si>
  <si>
    <t>NORWELL</t>
  </si>
  <si>
    <t>NORWOOD</t>
  </si>
  <si>
    <t>OAKHAM</t>
  </si>
  <si>
    <t>ORLEANS</t>
  </si>
  <si>
    <t>OTIS</t>
  </si>
  <si>
    <t>OXFORD</t>
  </si>
  <si>
    <t>PALMER</t>
  </si>
  <si>
    <t>PAXTON</t>
  </si>
  <si>
    <t>PEABODY</t>
  </si>
  <si>
    <t>PEMBROKE</t>
  </si>
  <si>
    <t>PEPPERELL</t>
  </si>
  <si>
    <t>PERU</t>
  </si>
  <si>
    <t>PHILLIPSTON</t>
  </si>
  <si>
    <t>PLAINFIELD</t>
  </si>
  <si>
    <t>PLAINVILLE</t>
  </si>
  <si>
    <t>PLYMOUTH</t>
  </si>
  <si>
    <t>PLYMPTON</t>
  </si>
  <si>
    <t>PRINCETON</t>
  </si>
  <si>
    <t>QUINCY</t>
  </si>
  <si>
    <t>RANDOLPH</t>
  </si>
  <si>
    <t>RAYNHAM</t>
  </si>
  <si>
    <t>READING</t>
  </si>
  <si>
    <t>REHOBOTH</t>
  </si>
  <si>
    <t>REVERE</t>
  </si>
  <si>
    <t>ROCHESTER</t>
  </si>
  <si>
    <t>ROCKLAND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</si>
  <si>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</si>
  <si>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</si>
  <si>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</si>
  <si>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</si>
  <si>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</si>
  <si>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</si>
  <si>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</si>
  <si>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</si>
  <si>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</si>
  <si>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SCITUATE</t>
  </si>
  <si>
    <t>SEEKONK</t>
  </si>
  <si>
    <t>SHARON</t>
  </si>
  <si>
    <t>SHEFFIELD</t>
  </si>
  <si>
    <t>SHELBURNE</t>
  </si>
  <si>
    <t>SHERBORN</t>
  </si>
  <si>
    <t>SHREWSBURY</t>
  </si>
  <si>
    <t>SHUTESBURY</t>
  </si>
  <si>
    <t>SOMERSET</t>
  </si>
  <si>
    <t>SOMERVILLE</t>
  </si>
  <si>
    <t>SOUTHBOROUGH</t>
  </si>
  <si>
    <t>SOUTHWICK</t>
  </si>
  <si>
    <t>SPENCER</t>
  </si>
  <si>
    <t>STERLING</t>
  </si>
  <si>
    <t>STOCKBRIDGE</t>
  </si>
  <si>
    <t>STONEHAM</t>
  </si>
  <si>
    <t>STOUGHTON</t>
  </si>
  <si>
    <t>STOW</t>
  </si>
  <si>
    <t>STURBRIDGE</t>
  </si>
  <si>
    <t>SUDBURY</t>
  </si>
  <si>
    <t>SWAMPSCOTT</t>
  </si>
  <si>
    <t>SWANSEA</t>
  </si>
  <si>
    <t>TEMPLETON</t>
  </si>
  <si>
    <t>TEWKSBURY</t>
  </si>
  <si>
    <t>TOLLAND</t>
  </si>
  <si>
    <t>TOPSFIELD</t>
  </si>
  <si>
    <t>TOWNSEND</t>
  </si>
  <si>
    <t>TYRINGHAM</t>
  </si>
  <si>
    <t>UPTON</t>
  </si>
  <si>
    <t>WAKEFIELD</t>
  </si>
  <si>
    <t>WALPOLE</t>
  </si>
  <si>
    <t>WALTHAM</t>
  </si>
  <si>
    <t>WARREN</t>
  </si>
  <si>
    <t>WARWICK</t>
  </si>
  <si>
    <t>WASHINGTON</t>
  </si>
  <si>
    <t>WATERTOWN</t>
  </si>
  <si>
    <t>WAYLAND</t>
  </si>
  <si>
    <t>WELLESLEY</t>
  </si>
  <si>
    <t>WELLFLEET</t>
  </si>
  <si>
    <t>WENDELL</t>
  </si>
  <si>
    <t>WENHAM</t>
  </si>
  <si>
    <t>WEST BROOKFIELD</t>
  </si>
  <si>
    <t>WESTMINSTER</t>
  </si>
  <si>
    <t>WEST NEWBURY</t>
  </si>
  <si>
    <t>WESTON</t>
  </si>
  <si>
    <t>WEST STOCKBRIDGE</t>
  </si>
  <si>
    <t>WEST TISBURY</t>
  </si>
  <si>
    <t>WESTWOOD</t>
  </si>
  <si>
    <t>WEYMOUTH</t>
  </si>
  <si>
    <t>WHITMAN</t>
  </si>
  <si>
    <t>WILBRAHAM</t>
  </si>
  <si>
    <t>WILMINGTON</t>
  </si>
  <si>
    <t>WINCHESTER</t>
  </si>
  <si>
    <t>WINDSOR</t>
  </si>
  <si>
    <t>WORTHINGTON</t>
  </si>
  <si>
    <t>WRENTHAM</t>
  </si>
  <si>
    <t>YARMOUTH</t>
  </si>
  <si>
    <t>NORTHAMPTON SMITH</t>
  </si>
  <si>
    <t>CONCORD CARLISLE</t>
  </si>
  <si>
    <t>DIGHTON REHOBOTH</t>
  </si>
  <si>
    <t>DOVER SHERBORN</t>
  </si>
  <si>
    <t>FREETOWN LAKEVILLE</t>
  </si>
  <si>
    <t>KING PHILIP</t>
  </si>
  <si>
    <t>LINCOLN SUDBURY</t>
  </si>
  <si>
    <t>MARTHAS VINEYARD</t>
  </si>
  <si>
    <t>MASCONOMET</t>
  </si>
  <si>
    <t>NORTHBORO SOUTHBORO</t>
  </si>
  <si>
    <t>OLD ROCHESTER</t>
  </si>
  <si>
    <t>SILVER LAKE</t>
  </si>
  <si>
    <t>WHITMAN HANSON</t>
  </si>
  <si>
    <t>ASSABET VALLEY</t>
  </si>
  <si>
    <t>BLACKSTONE VALLEY</t>
  </si>
  <si>
    <t>BLUE HILLS</t>
  </si>
  <si>
    <t>BRISTOL PLYMOUTH</t>
  </si>
  <si>
    <t>CAPE COD</t>
  </si>
  <si>
    <t>FRANKLIN COUNTY</t>
  </si>
  <si>
    <t>GREATER FALL RIVER</t>
  </si>
  <si>
    <t>GREATER NEW BEDFORD</t>
  </si>
  <si>
    <t>SOUTH MIDDLESEX</t>
  </si>
  <si>
    <t>MINUTEMAN</t>
  </si>
  <si>
    <t>NORTHERN BERKSHIRE</t>
  </si>
  <si>
    <t>OLD COLONY</t>
  </si>
  <si>
    <t>SHAWSHEEN VALLEY</t>
  </si>
  <si>
    <t>SOUTHEASTERN</t>
  </si>
  <si>
    <t>SOUTH SHORE</t>
  </si>
  <si>
    <t>SOUTHERN WORCESTER</t>
  </si>
  <si>
    <t>TRI COUNTY</t>
  </si>
  <si>
    <t>UPPER CAPE COD</t>
  </si>
  <si>
    <t>BRISTOL COUNTY</t>
  </si>
  <si>
    <t>NORFOLK COUNTY</t>
  </si>
  <si>
    <t xml:space="preserve">AUBURN                       </t>
  </si>
  <si>
    <t xml:space="preserve">BARNSTABLE                   </t>
  </si>
  <si>
    <t xml:space="preserve">BELCHERTOWN                  </t>
  </si>
  <si>
    <t xml:space="preserve">BELLINGHAM                   </t>
  </si>
  <si>
    <t>Instructional Services</t>
  </si>
  <si>
    <t>Pupil Services</t>
  </si>
  <si>
    <t>Administration and Fixed Charges</t>
  </si>
  <si>
    <t>Vocational</t>
  </si>
  <si>
    <t>Regular</t>
  </si>
  <si>
    <t>Total Expenditure</t>
  </si>
  <si>
    <t>Eligible Rate*</t>
  </si>
  <si>
    <t>Average Cost</t>
  </si>
  <si>
    <t>* the lesser of 75 percent of average cost, or $5,000</t>
  </si>
  <si>
    <t xml:space="preserve">BERKLEY                      </t>
  </si>
  <si>
    <t xml:space="preserve">BOURNE                       </t>
  </si>
  <si>
    <t xml:space="preserve">BOXBOROUGH                   </t>
  </si>
  <si>
    <t xml:space="preserve">BOYLSTON                     </t>
  </si>
  <si>
    <t>BELMONT</t>
  </si>
  <si>
    <t>NORTH SHORE</t>
  </si>
  <si>
    <t xml:space="preserve">BROCKTON                     </t>
  </si>
  <si>
    <t xml:space="preserve">BROOKFIELD                   </t>
  </si>
  <si>
    <t xml:space="preserve">CHICOPEE                     </t>
  </si>
  <si>
    <t xml:space="preserve">CONWAY                       </t>
  </si>
  <si>
    <t xml:space="preserve">DEERFIELD                    </t>
  </si>
  <si>
    <t xml:space="preserve">EASTHAMPTON                  </t>
  </si>
  <si>
    <t xml:space="preserve">EDGARTOWN                    </t>
  </si>
  <si>
    <t xml:space="preserve">FALL RIVER                   </t>
  </si>
  <si>
    <t xml:space="preserve">FALMOUTH                     </t>
  </si>
  <si>
    <t xml:space="preserve">FRANKLIN                     </t>
  </si>
  <si>
    <t xml:space="preserve">GREENFIELD                   </t>
  </si>
  <si>
    <t xml:space="preserve">HADLEY                       </t>
  </si>
  <si>
    <t xml:space="preserve">HARWICH                      </t>
  </si>
  <si>
    <t xml:space="preserve">HATFIELD                     </t>
  </si>
  <si>
    <t xml:space="preserve">HOLLAND                      </t>
  </si>
  <si>
    <t xml:space="preserve">HOLYOKE                      </t>
  </si>
  <si>
    <t xml:space="preserve">LAKEVILLE                    </t>
  </si>
  <si>
    <t xml:space="preserve">LEICESTER                    </t>
  </si>
  <si>
    <t xml:space="preserve">LEVERETT                     </t>
  </si>
  <si>
    <t xml:space="preserve">LUDLOW                       </t>
  </si>
  <si>
    <t xml:space="preserve">MARSHFIELD                   </t>
  </si>
  <si>
    <t xml:space="preserve">NORTH ADAMS                  </t>
  </si>
  <si>
    <t xml:space="preserve">NORTHAMPTON                  </t>
  </si>
  <si>
    <t xml:space="preserve">OAK BLUFFS                   </t>
  </si>
  <si>
    <t xml:space="preserve">ORANGE                       </t>
  </si>
  <si>
    <t xml:space="preserve">PELHAM                       </t>
  </si>
  <si>
    <t xml:space="preserve">RICHMOND                     </t>
  </si>
  <si>
    <t xml:space="preserve">SAVOY                        </t>
  </si>
  <si>
    <t xml:space="preserve">SOUTHAMPTON                  </t>
  </si>
  <si>
    <t xml:space="preserve">SOUTHBRIDGE                  </t>
  </si>
  <si>
    <t xml:space="preserve">SOUTH HADLEY                 </t>
  </si>
  <si>
    <t xml:space="preserve">SUNDERLAND                   </t>
  </si>
  <si>
    <t xml:space="preserve">TISBURY                      </t>
  </si>
  <si>
    <t xml:space="preserve">TRURO                        </t>
  </si>
  <si>
    <t>MANCHESTER ESSEX</t>
  </si>
  <si>
    <t xml:space="preserve">WEBSTER                      </t>
  </si>
  <si>
    <t xml:space="preserve">WESTBOROUGH                  </t>
  </si>
  <si>
    <t xml:space="preserve">WEST BRIDGEWATER             </t>
  </si>
  <si>
    <t xml:space="preserve">WESTHAMPTON                  </t>
  </si>
  <si>
    <t xml:space="preserve">WESTPORT                     </t>
  </si>
  <si>
    <t xml:space="preserve">WEST SPRINGFIELD             </t>
  </si>
  <si>
    <t xml:space="preserve">WHATELY                      </t>
  </si>
  <si>
    <t xml:space="preserve">WINTHROP                     </t>
  </si>
  <si>
    <t>MONOMOY</t>
  </si>
  <si>
    <t>Data not finalized; estimated $5,000 rate in use</t>
  </si>
  <si>
    <t>Estimated FTE membership</t>
  </si>
  <si>
    <t>LEA</t>
  </si>
  <si>
    <t>Order</t>
  </si>
  <si>
    <t>OP/Non-Op</t>
  </si>
  <si>
    <t>Yes</t>
  </si>
  <si>
    <t>Instructional</t>
  </si>
  <si>
    <t>Pupil services</t>
  </si>
  <si>
    <t>Fixed charges</t>
  </si>
  <si>
    <t>Average membership</t>
  </si>
  <si>
    <t>Average cost</t>
  </si>
  <si>
    <t>Allowed cost</t>
  </si>
  <si>
    <t>Date run</t>
  </si>
  <si>
    <t>STATE TOTALS</t>
  </si>
  <si>
    <t>Choice</t>
  </si>
  <si>
    <t>CVTE</t>
  </si>
  <si>
    <t>District enrolls choice students, but not accepting new students</t>
  </si>
  <si>
    <t xml:space="preserve">1 ABINGTON                     </t>
  </si>
  <si>
    <t>885 WHITTIER</t>
  </si>
  <si>
    <t xml:space="preserve">2 ACTON                        </t>
  </si>
  <si>
    <t xml:space="preserve">3 ACUSHNET                     </t>
  </si>
  <si>
    <t xml:space="preserve">4 ADAMS                        </t>
  </si>
  <si>
    <t xml:space="preserve">5 AGAWAM                       </t>
  </si>
  <si>
    <t xml:space="preserve">6 ALFORD                       </t>
  </si>
  <si>
    <t xml:space="preserve">7 AMESBURY                     </t>
  </si>
  <si>
    <t xml:space="preserve">8 AMHERST                      </t>
  </si>
  <si>
    <t xml:space="preserve">9 ANDOVER                      </t>
  </si>
  <si>
    <t xml:space="preserve">10 ARLINGTON                    </t>
  </si>
  <si>
    <t xml:space="preserve">11 ASHBURNHAM                   </t>
  </si>
  <si>
    <t xml:space="preserve">12 ASHBY                        </t>
  </si>
  <si>
    <t xml:space="preserve">13 ASHFIELD                     </t>
  </si>
  <si>
    <t xml:space="preserve">14 ASHLAND                      </t>
  </si>
  <si>
    <t xml:space="preserve">15 ATHOL                        </t>
  </si>
  <si>
    <t xml:space="preserve">16 ATTLEBORO                    </t>
  </si>
  <si>
    <t xml:space="preserve">17 AUBURN                       </t>
  </si>
  <si>
    <t xml:space="preserve">18 AVON                         </t>
  </si>
  <si>
    <t xml:space="preserve">19 AYER                         </t>
  </si>
  <si>
    <t xml:space="preserve">20 BARNSTABLE                   </t>
  </si>
  <si>
    <t xml:space="preserve">21 BARRE                        </t>
  </si>
  <si>
    <t xml:space="preserve">22 BECKET                       </t>
  </si>
  <si>
    <t xml:space="preserve">23 BEDFORD                      </t>
  </si>
  <si>
    <t xml:space="preserve">24 BELCHERTOWN                  </t>
  </si>
  <si>
    <t xml:space="preserve">25 BELLINGHAM                   </t>
  </si>
  <si>
    <t xml:space="preserve">26 BELMONT                      </t>
  </si>
  <si>
    <t xml:space="preserve">27 BERKLEY                      </t>
  </si>
  <si>
    <t xml:space="preserve">28 BERLIN                       </t>
  </si>
  <si>
    <t xml:space="preserve">29 BERNARDSTON                  </t>
  </si>
  <si>
    <t xml:space="preserve">30 BEVERLY                      </t>
  </si>
  <si>
    <t xml:space="preserve">31 BILLERICA                    </t>
  </si>
  <si>
    <t xml:space="preserve">32 BLACKSTONE                   </t>
  </si>
  <si>
    <t xml:space="preserve">33 BLANDFORD                    </t>
  </si>
  <si>
    <t xml:space="preserve">34 BOLTON                       </t>
  </si>
  <si>
    <t xml:space="preserve">35 BOSTON                       </t>
  </si>
  <si>
    <t xml:space="preserve">36 BOURNE                       </t>
  </si>
  <si>
    <t xml:space="preserve">37 BOXBOROUGH                   </t>
  </si>
  <si>
    <t xml:space="preserve">38 BOXFORD                      </t>
  </si>
  <si>
    <t xml:space="preserve">39 BOYLSTON                     </t>
  </si>
  <si>
    <t xml:space="preserve">40 BRAINTREE                    </t>
  </si>
  <si>
    <t xml:space="preserve">41 BREWSTER                     </t>
  </si>
  <si>
    <t xml:space="preserve">42 BRIDGEWATER                  </t>
  </si>
  <si>
    <t xml:space="preserve">43 BRIMFIELD                    </t>
  </si>
  <si>
    <t xml:space="preserve">44 BROCKTON                     </t>
  </si>
  <si>
    <t xml:space="preserve">45 BROOKFIELD                   </t>
  </si>
  <si>
    <t xml:space="preserve">46 BROOKLINE                    </t>
  </si>
  <si>
    <t xml:space="preserve">47 BUCKLAND                     </t>
  </si>
  <si>
    <t xml:space="preserve">48 BURLINGTON                   </t>
  </si>
  <si>
    <t xml:space="preserve">49 CAMBRIDGE                    </t>
  </si>
  <si>
    <t xml:space="preserve">50 CANTON                       </t>
  </si>
  <si>
    <t xml:space="preserve">51 CARLISLE                     </t>
  </si>
  <si>
    <t xml:space="preserve">52 CARVER                       </t>
  </si>
  <si>
    <t xml:space="preserve">53 CHARLEMONT                   </t>
  </si>
  <si>
    <t xml:space="preserve">54 CHARLTON                     </t>
  </si>
  <si>
    <t xml:space="preserve">55 CHATHAM                      </t>
  </si>
  <si>
    <t xml:space="preserve">56 CHELMSFORD                   </t>
  </si>
  <si>
    <t xml:space="preserve">57 CHELSEA                      </t>
  </si>
  <si>
    <t xml:space="preserve">58 CHESHIRE                     </t>
  </si>
  <si>
    <t xml:space="preserve">59 CHESTER                      </t>
  </si>
  <si>
    <t xml:space="preserve">60 CHESTERFIELD                 </t>
  </si>
  <si>
    <t xml:space="preserve">61 CHICOPEE                     </t>
  </si>
  <si>
    <t xml:space="preserve">62 CHILMARK                     </t>
  </si>
  <si>
    <t xml:space="preserve">63 CLARKSBURG                   </t>
  </si>
  <si>
    <t xml:space="preserve">64 CLINTON                      </t>
  </si>
  <si>
    <t xml:space="preserve">65 COHASSET                     </t>
  </si>
  <si>
    <t xml:space="preserve">66 COLRAIN                      </t>
  </si>
  <si>
    <t xml:space="preserve">67 CONCORD                      </t>
  </si>
  <si>
    <t xml:space="preserve">68 CONWAY                       </t>
  </si>
  <si>
    <t xml:space="preserve">69 CUMMINGTON                   </t>
  </si>
  <si>
    <t xml:space="preserve">70 DALTON                       </t>
  </si>
  <si>
    <t xml:space="preserve">71 DANVERS                      </t>
  </si>
  <si>
    <t xml:space="preserve">72 DARTMOUTH                    </t>
  </si>
  <si>
    <t xml:space="preserve">73 DEDHAM                       </t>
  </si>
  <si>
    <t xml:space="preserve">74 DEERFIELD                    </t>
  </si>
  <si>
    <t xml:space="preserve">75 DENNIS                       </t>
  </si>
  <si>
    <t xml:space="preserve">76 DIGHTON                      </t>
  </si>
  <si>
    <t xml:space="preserve">77 DOUGLAS                      </t>
  </si>
  <si>
    <t xml:space="preserve">78 DOVER                        </t>
  </si>
  <si>
    <t xml:space="preserve">79 DRACUT                       </t>
  </si>
  <si>
    <t xml:space="preserve">80 DUDLEY                       </t>
  </si>
  <si>
    <t xml:space="preserve">81 DUNSTABLE                    </t>
  </si>
  <si>
    <t xml:space="preserve">82 DUXBURY                      </t>
  </si>
  <si>
    <t xml:space="preserve">83 EAST BRIDGEWATER             </t>
  </si>
  <si>
    <t xml:space="preserve">84 EAST BROOKFIELD              </t>
  </si>
  <si>
    <t xml:space="preserve">85 EASTHAM                      </t>
  </si>
  <si>
    <t xml:space="preserve">86 EASTHAMPTON                  </t>
  </si>
  <si>
    <t xml:space="preserve">87 EAST LONGMEADOW              </t>
  </si>
  <si>
    <t xml:space="preserve">88 EASTON                       </t>
  </si>
  <si>
    <t xml:space="preserve">89 EDGARTOWN                    </t>
  </si>
  <si>
    <t xml:space="preserve">90 EGREMONT                     </t>
  </si>
  <si>
    <t xml:space="preserve">91 ERVING                       </t>
  </si>
  <si>
    <t xml:space="preserve">92 ESSEX                        </t>
  </si>
  <si>
    <t xml:space="preserve">93 EVERETT                      </t>
  </si>
  <si>
    <t xml:space="preserve">94 FAIRHAVEN                    </t>
  </si>
  <si>
    <t xml:space="preserve">95 FALL RIVER                   </t>
  </si>
  <si>
    <t xml:space="preserve">96 FALMOUTH                     </t>
  </si>
  <si>
    <t xml:space="preserve">97 FITCHBURG                    </t>
  </si>
  <si>
    <t xml:space="preserve">98 FLORIDA                      </t>
  </si>
  <si>
    <t xml:space="preserve">99 FOXBOROUGH                   </t>
  </si>
  <si>
    <t xml:space="preserve">100 FRAMINGHAM                   </t>
  </si>
  <si>
    <t xml:space="preserve">101 FRANKLIN                     </t>
  </si>
  <si>
    <t xml:space="preserve">103 GARDNER                      </t>
  </si>
  <si>
    <t xml:space="preserve">105 GEORGETOWN                   </t>
  </si>
  <si>
    <t xml:space="preserve">106 GILL                         </t>
  </si>
  <si>
    <t xml:space="preserve">107 GLOUCESTER                   </t>
  </si>
  <si>
    <t xml:space="preserve">108 GOSHEN                       </t>
  </si>
  <si>
    <t xml:space="preserve">109 GOSNOLD                      </t>
  </si>
  <si>
    <t xml:space="preserve">110 GRAFTON                      </t>
  </si>
  <si>
    <t xml:space="preserve">111 GRANBY                       </t>
  </si>
  <si>
    <t xml:space="preserve">112 GRANVILLE                    </t>
  </si>
  <si>
    <t xml:space="preserve">113 GREAT BARRINGTON             </t>
  </si>
  <si>
    <t xml:space="preserve">114 GREENFIELD                   </t>
  </si>
  <si>
    <t xml:space="preserve">115 GROTON                       </t>
  </si>
  <si>
    <t xml:space="preserve">116 GROVELAND                    </t>
  </si>
  <si>
    <t xml:space="preserve">117 HADLEY                       </t>
  </si>
  <si>
    <t xml:space="preserve">118 HALIFAX                      </t>
  </si>
  <si>
    <t xml:space="preserve">119 HAMILTON                     </t>
  </si>
  <si>
    <t xml:space="preserve">120 HAMPDEN                      </t>
  </si>
  <si>
    <t xml:space="preserve">121 HANCOCK                      </t>
  </si>
  <si>
    <t xml:space="preserve">122 HANOVER                      </t>
  </si>
  <si>
    <t xml:space="preserve">123 HANSON                       </t>
  </si>
  <si>
    <t xml:space="preserve">124 HARDWICK                     </t>
  </si>
  <si>
    <t xml:space="preserve">125 HARVARD                      </t>
  </si>
  <si>
    <t xml:space="preserve">126 HARWICH                      </t>
  </si>
  <si>
    <t xml:space="preserve">127 HATFIELD                     </t>
  </si>
  <si>
    <t xml:space="preserve">128 HAVERHILL                    </t>
  </si>
  <si>
    <t xml:space="preserve">129 HAWLEY                       </t>
  </si>
  <si>
    <t xml:space="preserve">130 HEATH                        </t>
  </si>
  <si>
    <t xml:space="preserve">131 HINGHAM                      </t>
  </si>
  <si>
    <t xml:space="preserve">132 HINSDALE                     </t>
  </si>
  <si>
    <t xml:space="preserve">133 HOLBROOK                     </t>
  </si>
  <si>
    <t xml:space="preserve">134 HOLDEN                       </t>
  </si>
  <si>
    <t xml:space="preserve">135 HOLLAND                      </t>
  </si>
  <si>
    <t xml:space="preserve">136 HOLLISTON                    </t>
  </si>
  <si>
    <t xml:space="preserve">137 HOLYOKE                      </t>
  </si>
  <si>
    <t xml:space="preserve">138 HOPEDALE                     </t>
  </si>
  <si>
    <t xml:space="preserve">139 HOPKINTON                    </t>
  </si>
  <si>
    <t xml:space="preserve">140 HUBBARDSTON                  </t>
  </si>
  <si>
    <t xml:space="preserve">141 HUDSON                       </t>
  </si>
  <si>
    <t xml:space="preserve">142 HULL                         </t>
  </si>
  <si>
    <t xml:space="preserve">143 HUNTINGTON                   </t>
  </si>
  <si>
    <t xml:space="preserve">144 IPSWICH                      </t>
  </si>
  <si>
    <t xml:space="preserve">145 KINGSTON                     </t>
  </si>
  <si>
    <t xml:space="preserve">147 LANCASTER                    </t>
  </si>
  <si>
    <t xml:space="preserve">148 LANESBOROUGH                 </t>
  </si>
  <si>
    <t xml:space="preserve">149 LAWRENCE                     </t>
  </si>
  <si>
    <t xml:space="preserve">150 LEE                          </t>
  </si>
  <si>
    <t xml:space="preserve">151 LEICESTER                    </t>
  </si>
  <si>
    <t xml:space="preserve">152 LENOX                        </t>
  </si>
  <si>
    <t xml:space="preserve">153 LEOMINSTER                   </t>
  </si>
  <si>
    <t xml:space="preserve">154 LEVERETT                     </t>
  </si>
  <si>
    <t xml:space="preserve">155 LEXINGTON                    </t>
  </si>
  <si>
    <t xml:space="preserve">156 LEYDEN                       </t>
  </si>
  <si>
    <t xml:space="preserve">157 LINCOLN                      </t>
  </si>
  <si>
    <t xml:space="preserve">158 LITTLETON                    </t>
  </si>
  <si>
    <t xml:space="preserve">159 LONGMEADOW                   </t>
  </si>
  <si>
    <t xml:space="preserve">160 LOWELL                       </t>
  </si>
  <si>
    <t xml:space="preserve">161 LUDLOW                       </t>
  </si>
  <si>
    <t xml:space="preserve">162 LUNENBURG                    </t>
  </si>
  <si>
    <t xml:space="preserve">163 LYNN                         </t>
  </si>
  <si>
    <t xml:space="preserve">164 LYNNFIELD                    </t>
  </si>
  <si>
    <t xml:space="preserve">165 MALDEN                       </t>
  </si>
  <si>
    <t xml:space="preserve">166 MANCHESTER                   </t>
  </si>
  <si>
    <t xml:space="preserve">167 MANSFIELD                    </t>
  </si>
  <si>
    <t xml:space="preserve">168 MARBLEHEAD                   </t>
  </si>
  <si>
    <t xml:space="preserve">169 MARION                       </t>
  </si>
  <si>
    <t xml:space="preserve">170 MARLBOROUGH                  </t>
  </si>
  <si>
    <t xml:space="preserve">171 MARSHFIELD                   </t>
  </si>
  <si>
    <t xml:space="preserve">172 MASHPEE                      </t>
  </si>
  <si>
    <t xml:space="preserve">173 MATTAPOISETT                 </t>
  </si>
  <si>
    <t xml:space="preserve">174 MAYNARD                      </t>
  </si>
  <si>
    <t xml:space="preserve">175 MEDFIELD                     </t>
  </si>
  <si>
    <t xml:space="preserve">176 MEDFORD                      </t>
  </si>
  <si>
    <t xml:space="preserve">177 MEDWAY                       </t>
  </si>
  <si>
    <t xml:space="preserve">178 MELROSE                      </t>
  </si>
  <si>
    <t xml:space="preserve">179 MENDON                       </t>
  </si>
  <si>
    <t xml:space="preserve">180 MERRIMAC                     </t>
  </si>
  <si>
    <t xml:space="preserve">181 METHUEN                      </t>
  </si>
  <si>
    <t xml:space="preserve">182 MIDDLEBOROUGH                </t>
  </si>
  <si>
    <t xml:space="preserve">183 MIDDLEFIELD                  </t>
  </si>
  <si>
    <t xml:space="preserve">184 MIDDLETON                    </t>
  </si>
  <si>
    <t xml:space="preserve">185 MILFORD                      </t>
  </si>
  <si>
    <t xml:space="preserve">186 MILLBURY                     </t>
  </si>
  <si>
    <t xml:space="preserve">187 MILLIS                       </t>
  </si>
  <si>
    <t xml:space="preserve">188 MILLVILLE                    </t>
  </si>
  <si>
    <t xml:space="preserve">189 MILTON                       </t>
  </si>
  <si>
    <t xml:space="preserve">190 MONROE                       </t>
  </si>
  <si>
    <t xml:space="preserve">191 MONSON                       </t>
  </si>
  <si>
    <t xml:space="preserve">192 MONTAGUE                     </t>
  </si>
  <si>
    <t xml:space="preserve">193 MONTEREY                     </t>
  </si>
  <si>
    <t xml:space="preserve">194 MONTGOMERY                   </t>
  </si>
  <si>
    <t xml:space="preserve">195 MOUNT WASHINGTON             </t>
  </si>
  <si>
    <t xml:space="preserve">196 NAHANT                       </t>
  </si>
  <si>
    <t xml:space="preserve">197 NANTUCKET                    </t>
  </si>
  <si>
    <t xml:space="preserve">198 NATICK                       </t>
  </si>
  <si>
    <t xml:space="preserve">199 NEEDHAM                      </t>
  </si>
  <si>
    <t xml:space="preserve">200 NEW ASHFORD                  </t>
  </si>
  <si>
    <t xml:space="preserve">201 NEW BEDFORD                  </t>
  </si>
  <si>
    <t xml:space="preserve">202 NEW BRAINTREE                </t>
  </si>
  <si>
    <t xml:space="preserve">203 NEWBURY                      </t>
  </si>
  <si>
    <t xml:space="preserve">204 NEWBURYPORT                  </t>
  </si>
  <si>
    <t xml:space="preserve">205 NEW MARLBOROUGH              </t>
  </si>
  <si>
    <t xml:space="preserve">206 NEW SALEM                    </t>
  </si>
  <si>
    <t xml:space="preserve">207 NEWTON                       </t>
  </si>
  <si>
    <t xml:space="preserve">208 NORFOLK                      </t>
  </si>
  <si>
    <t xml:space="preserve">209 NORTH ADAMS                  </t>
  </si>
  <si>
    <t xml:space="preserve">210 NORTHAMPTON                  </t>
  </si>
  <si>
    <t xml:space="preserve">211 NORTH ANDOVER                </t>
  </si>
  <si>
    <t xml:space="preserve">212 NORTH ATTLEBOROUGH           </t>
  </si>
  <si>
    <t xml:space="preserve">213 NORTHBOROUGH                 </t>
  </si>
  <si>
    <t xml:space="preserve">214 NORTHBRIDGE                  </t>
  </si>
  <si>
    <t xml:space="preserve">215 NORTH BROOKFIELD             </t>
  </si>
  <si>
    <t xml:space="preserve">216 NORTHFIELD                   </t>
  </si>
  <si>
    <t xml:space="preserve">217 NORTH READING                </t>
  </si>
  <si>
    <t xml:space="preserve">218 NORTON                       </t>
  </si>
  <si>
    <t xml:space="preserve">219 NORWELL                      </t>
  </si>
  <si>
    <t xml:space="preserve">220 NORWOOD                      </t>
  </si>
  <si>
    <t xml:space="preserve">221 OAK BLUFFS                   </t>
  </si>
  <si>
    <t xml:space="preserve">222 OAKHAM                       </t>
  </si>
  <si>
    <t xml:space="preserve">223 ORANGE                       </t>
  </si>
  <si>
    <t xml:space="preserve">224 ORLEANS                      </t>
  </si>
  <si>
    <t xml:space="preserve">225 OTIS                         </t>
  </si>
  <si>
    <t xml:space="preserve">226 OXFORD                       </t>
  </si>
  <si>
    <t xml:space="preserve">227 PALMER                       </t>
  </si>
  <si>
    <t xml:space="preserve">228 PAXTON                       </t>
  </si>
  <si>
    <t xml:space="preserve">229 PEABODY                      </t>
  </si>
  <si>
    <t xml:space="preserve">230 PELHAM                       </t>
  </si>
  <si>
    <t xml:space="preserve">231 PEMBROKE                     </t>
  </si>
  <si>
    <t xml:space="preserve">232 PEPPERELL                    </t>
  </si>
  <si>
    <t xml:space="preserve">233 PERU                         </t>
  </si>
  <si>
    <t xml:space="preserve">234 PETERSHAM                    </t>
  </si>
  <si>
    <t xml:space="preserve">235 PHILLIPSTON                  </t>
  </si>
  <si>
    <t xml:space="preserve">236 PITTSFIELD                   </t>
  </si>
  <si>
    <t xml:space="preserve">237 PLAINFIELD                   </t>
  </si>
  <si>
    <t xml:space="preserve">238 PLAINVILLE                   </t>
  </si>
  <si>
    <t xml:space="preserve">239 PLYMOUTH                     </t>
  </si>
  <si>
    <t xml:space="preserve">240 PLYMPTON                     </t>
  </si>
  <si>
    <t xml:space="preserve">241 PRINCETON                    </t>
  </si>
  <si>
    <t xml:space="preserve">242 PROVINCETOWN                 </t>
  </si>
  <si>
    <t xml:space="preserve">243 QUINCY                       </t>
  </si>
  <si>
    <t xml:space="preserve">244 RANDOLPH                     </t>
  </si>
  <si>
    <t xml:space="preserve">245 RAYNHAM                      </t>
  </si>
  <si>
    <t xml:space="preserve">246 READING                      </t>
  </si>
  <si>
    <t xml:space="preserve">247 REHOBOTH                     </t>
  </si>
  <si>
    <t xml:space="preserve">248 REVERE                       </t>
  </si>
  <si>
    <t xml:space="preserve">249 RICHMOND                     </t>
  </si>
  <si>
    <t xml:space="preserve">250 ROCHESTER                    </t>
  </si>
  <si>
    <t xml:space="preserve">251 ROCKLAND                     </t>
  </si>
  <si>
    <t xml:space="preserve">252 ROCKPORT                     </t>
  </si>
  <si>
    <t xml:space="preserve">253 ROWE                         </t>
  </si>
  <si>
    <t xml:space="preserve">254 ROWLEY                       </t>
  </si>
  <si>
    <t xml:space="preserve">255 ROYALSTON                    </t>
  </si>
  <si>
    <t xml:space="preserve">256 RUSSELL                      </t>
  </si>
  <si>
    <t xml:space="preserve">257 RUTLAND                      </t>
  </si>
  <si>
    <t xml:space="preserve">258 SALEM                        </t>
  </si>
  <si>
    <t xml:space="preserve">259 SALISBURY                    </t>
  </si>
  <si>
    <t xml:space="preserve">260 SANDISFIELD                  </t>
  </si>
  <si>
    <t xml:space="preserve">261 SANDWICH                     </t>
  </si>
  <si>
    <t xml:space="preserve">262 SAUGUS                       </t>
  </si>
  <si>
    <t xml:space="preserve">263 SAVOY                        </t>
  </si>
  <si>
    <t xml:space="preserve">264 SCITUATE                     </t>
  </si>
  <si>
    <t xml:space="preserve">265 SEEKONK                      </t>
  </si>
  <si>
    <t xml:space="preserve">266 SHARON                       </t>
  </si>
  <si>
    <t xml:space="preserve">267 SHEFFIELD                    </t>
  </si>
  <si>
    <t xml:space="preserve">268 SHELBURNE                    </t>
  </si>
  <si>
    <t xml:space="preserve">269 SHERBORN                     </t>
  </si>
  <si>
    <t xml:space="preserve">270 SHIRLEY                      </t>
  </si>
  <si>
    <t xml:space="preserve">271 SHREWSBURY                   </t>
  </si>
  <si>
    <t xml:space="preserve">272 SHUTESBURY                   </t>
  </si>
  <si>
    <t xml:space="preserve">273 SOMERSET                     </t>
  </si>
  <si>
    <t xml:space="preserve">274 SOMERVILLE                   </t>
  </si>
  <si>
    <t xml:space="preserve">275 SOUTHAMPTON                  </t>
  </si>
  <si>
    <t xml:space="preserve">276 SOUTHBOROUGH                 </t>
  </si>
  <si>
    <t xml:space="preserve">277 SOUTHBRIDGE                  </t>
  </si>
  <si>
    <t xml:space="preserve">278 SOUTH HADLEY                 </t>
  </si>
  <si>
    <t xml:space="preserve">279 SOUTHWICK                    </t>
  </si>
  <si>
    <t xml:space="preserve">280 SPENCER                      </t>
  </si>
  <si>
    <t xml:space="preserve">281 SPRINGFIELD                  </t>
  </si>
  <si>
    <t xml:space="preserve">282 STERLING                     </t>
  </si>
  <si>
    <t xml:space="preserve">283 STOCKBRIDGE                  </t>
  </si>
  <si>
    <t xml:space="preserve">284 STONEHAM                     </t>
  </si>
  <si>
    <t xml:space="preserve">285 STOUGHTON                    </t>
  </si>
  <si>
    <t xml:space="preserve">286 STOW                         </t>
  </si>
  <si>
    <t xml:space="preserve">287 STURBRIDGE                   </t>
  </si>
  <si>
    <t xml:space="preserve">288 SUDBURY                      </t>
  </si>
  <si>
    <t xml:space="preserve">289 SUNDERLAND                   </t>
  </si>
  <si>
    <t xml:space="preserve">290 SUTTON                       </t>
  </si>
  <si>
    <t xml:space="preserve">291 SWAMPSCOTT                   </t>
  </si>
  <si>
    <t xml:space="preserve">292 SWANSEA                      </t>
  </si>
  <si>
    <t xml:space="preserve">293 TAUNTON                      </t>
  </si>
  <si>
    <t xml:space="preserve">294 TEMPLETON                    </t>
  </si>
  <si>
    <t xml:space="preserve">295 TEWKSBURY                    </t>
  </si>
  <si>
    <t xml:space="preserve">296 TISBURY                      </t>
  </si>
  <si>
    <t xml:space="preserve">297 TOLLAND                      </t>
  </si>
  <si>
    <t xml:space="preserve">298 TOPSFIELD                    </t>
  </si>
  <si>
    <t xml:space="preserve">299 TOWNSEND                     </t>
  </si>
  <si>
    <t xml:space="preserve">300 TRURO                        </t>
  </si>
  <si>
    <t xml:space="preserve">301 TYNGSBOROUGH                 </t>
  </si>
  <si>
    <t xml:space="preserve">302 TYRINGHAM                    </t>
  </si>
  <si>
    <t xml:space="preserve">303 UPTON                        </t>
  </si>
  <si>
    <t xml:space="preserve">304 UXBRIDGE                     </t>
  </si>
  <si>
    <t xml:space="preserve">305 WAKEFIELD                    </t>
  </si>
  <si>
    <t xml:space="preserve">306 WALES                        </t>
  </si>
  <si>
    <t xml:space="preserve">307 WALPOLE                      </t>
  </si>
  <si>
    <t xml:space="preserve">308 WALTHAM                      </t>
  </si>
  <si>
    <t xml:space="preserve">309 WARE                         </t>
  </si>
  <si>
    <t xml:space="preserve">310 WAREHAM                      </t>
  </si>
  <si>
    <t xml:space="preserve">311 WARREN                       </t>
  </si>
  <si>
    <t xml:space="preserve">312 WARWICK                      </t>
  </si>
  <si>
    <t xml:space="preserve">313 WASHINGTON                   </t>
  </si>
  <si>
    <t xml:space="preserve">314 WATERTOWN                    </t>
  </si>
  <si>
    <t xml:space="preserve">315 WAYLAND                      </t>
  </si>
  <si>
    <t xml:space="preserve">316 WEBSTER                      </t>
  </si>
  <si>
    <t xml:space="preserve">317 WELLESLEY                    </t>
  </si>
  <si>
    <t xml:space="preserve">318 WELLFLEET                    </t>
  </si>
  <si>
    <t xml:space="preserve">319 WENDELL                      </t>
  </si>
  <si>
    <t xml:space="preserve">320 WENHAM                       </t>
  </si>
  <si>
    <t xml:space="preserve">321 WESTBOROUGH                  </t>
  </si>
  <si>
    <t xml:space="preserve">322 WEST BOYLSTON                </t>
  </si>
  <si>
    <t xml:space="preserve">323 WEST BRIDGEWATER             </t>
  </si>
  <si>
    <t xml:space="preserve">324 WEST BROOKFIELD              </t>
  </si>
  <si>
    <t xml:space="preserve">325 WESTFIELD                    </t>
  </si>
  <si>
    <t xml:space="preserve">326 WESTFORD                     </t>
  </si>
  <si>
    <t xml:space="preserve">327 WESTHAMPTON                  </t>
  </si>
  <si>
    <t xml:space="preserve">328 WESTMINSTER                  </t>
  </si>
  <si>
    <t xml:space="preserve">329 WEST NEWBURY                 </t>
  </si>
  <si>
    <t xml:space="preserve">330 WESTON                       </t>
  </si>
  <si>
    <t xml:space="preserve">331 WESTPORT                     </t>
  </si>
  <si>
    <t xml:space="preserve">332 WEST SPRINGFIELD             </t>
  </si>
  <si>
    <t xml:space="preserve">333 WEST STOCKBRIDGE             </t>
  </si>
  <si>
    <t xml:space="preserve">334 WEST TISBURY                 </t>
  </si>
  <si>
    <t xml:space="preserve">335 WESTWOOD                     </t>
  </si>
  <si>
    <t xml:space="preserve">336 WEYMOUTH                     </t>
  </si>
  <si>
    <t xml:space="preserve">337 WHATELY                      </t>
  </si>
  <si>
    <t xml:space="preserve">338 WHITMAN                      </t>
  </si>
  <si>
    <t xml:space="preserve">339 WILBRAHAM                    </t>
  </si>
  <si>
    <t xml:space="preserve">340 WILLIAMSBURG                 </t>
  </si>
  <si>
    <t xml:space="preserve">341 WILLIAMSTOWN                 </t>
  </si>
  <si>
    <t xml:space="preserve">342 WILMINGTON                   </t>
  </si>
  <si>
    <t xml:space="preserve">343 WINCHENDON                   </t>
  </si>
  <si>
    <t xml:space="preserve">344 WINCHESTER                   </t>
  </si>
  <si>
    <t xml:space="preserve">345 WINDSOR                      </t>
  </si>
  <si>
    <t xml:space="preserve">346 WINTHROP                     </t>
  </si>
  <si>
    <t>347 WOBURN</t>
  </si>
  <si>
    <t xml:space="preserve">348 WORCESTER                    </t>
  </si>
  <si>
    <t xml:space="preserve">349 WORTHINGTON                  </t>
  </si>
  <si>
    <t xml:space="preserve">350 WRENTHAM                     </t>
  </si>
  <si>
    <t xml:space="preserve">351 YARMOUTH                     </t>
  </si>
  <si>
    <t>352 DEVENS</t>
  </si>
  <si>
    <t xml:space="preserve">406 NORTHAMPTON SMITH            </t>
  </si>
  <si>
    <t xml:space="preserve">600 ACTON BOXBOROUGH             </t>
  </si>
  <si>
    <t xml:space="preserve">603 ADAMS CHESHIRE               </t>
  </si>
  <si>
    <t xml:space="preserve">605 AMHERST PELHAM               </t>
  </si>
  <si>
    <t xml:space="preserve">610 ASHBURNHAM WESTMINSTER       </t>
  </si>
  <si>
    <t xml:space="preserve">615 ATHOL ROYALSTON              </t>
  </si>
  <si>
    <t>616 AYER SHIRLEY</t>
  </si>
  <si>
    <t xml:space="preserve">618 BERKSHIRE HILLS              </t>
  </si>
  <si>
    <t xml:space="preserve">620 BERLIN BOYLSTON              </t>
  </si>
  <si>
    <t xml:space="preserve">622 BLACKSTONE MILLVILLE         </t>
  </si>
  <si>
    <t xml:space="preserve">625 BRIDGEWATER RAYNHAM          </t>
  </si>
  <si>
    <t>632 CHESTERFIELD GOSHEN</t>
  </si>
  <si>
    <t xml:space="preserve">635 CENTRAL BERKSHIRE            </t>
  </si>
  <si>
    <t xml:space="preserve">640 CONCORD CARLISLE             </t>
  </si>
  <si>
    <t xml:space="preserve">645 DENNIS YARMOUTH              </t>
  </si>
  <si>
    <t xml:space="preserve">650 DIGHTON REHOBOTH             </t>
  </si>
  <si>
    <t xml:space="preserve">655 DOVER SHERBORN               </t>
  </si>
  <si>
    <t xml:space="preserve">658 DUDLEY CHARLTON              </t>
  </si>
  <si>
    <t xml:space="preserve">660 NAUSET                       </t>
  </si>
  <si>
    <t>662 FARMINGTON RIVER</t>
  </si>
  <si>
    <t xml:space="preserve">665 FREETOWN LAKEVILLE           </t>
  </si>
  <si>
    <t xml:space="preserve">670 FRONTIER                     </t>
  </si>
  <si>
    <t xml:space="preserve">672 GATEWAY                      </t>
  </si>
  <si>
    <t xml:space="preserve">673 GROTON DUNSTABLE             </t>
  </si>
  <si>
    <t xml:space="preserve">674 GILL MONTAGUE                </t>
  </si>
  <si>
    <t xml:space="preserve">675 HAMILTON WENHAM              </t>
  </si>
  <si>
    <t xml:space="preserve">680 HAMPDEN WILBRAHAM            </t>
  </si>
  <si>
    <t xml:space="preserve">683 HAMPSHIRE                    </t>
  </si>
  <si>
    <t xml:space="preserve">685 HAWLEMONT                    </t>
  </si>
  <si>
    <t xml:space="preserve">690 KING PHILIP                  </t>
  </si>
  <si>
    <t xml:space="preserve">695 LINCOLN SUDBURY              </t>
  </si>
  <si>
    <t>698 MANCHESTER ESSEX</t>
  </si>
  <si>
    <t xml:space="preserve">700 MARTHAS VINEYARD             </t>
  </si>
  <si>
    <t xml:space="preserve">705 MASCONOMET                   </t>
  </si>
  <si>
    <t xml:space="preserve">710 MENDON UPTON                 </t>
  </si>
  <si>
    <t>712 MONOMOY</t>
  </si>
  <si>
    <t xml:space="preserve">715 MOUNT GREYLOCK               </t>
  </si>
  <si>
    <t xml:space="preserve">717 MOHAWK TRAIL                 </t>
  </si>
  <si>
    <t xml:space="preserve">720 NARRAGANSETT                 </t>
  </si>
  <si>
    <t xml:space="preserve">725 NASHOBA                      </t>
  </si>
  <si>
    <t xml:space="preserve">728 NEW SALEM WENDELL            </t>
  </si>
  <si>
    <t xml:space="preserve">730 NORTHBORO SOUTHBORO          </t>
  </si>
  <si>
    <t xml:space="preserve">735 NORTH MIDDLESEX              </t>
  </si>
  <si>
    <t xml:space="preserve">740 OLD ROCHESTER                </t>
  </si>
  <si>
    <t xml:space="preserve">745 PENTUCKET                    </t>
  </si>
  <si>
    <t xml:space="preserve">750 PIONEER                      </t>
  </si>
  <si>
    <t xml:space="preserve">753 QUABBIN                      </t>
  </si>
  <si>
    <t xml:space="preserve">755 RALPH C MAHAR                </t>
  </si>
  <si>
    <t xml:space="preserve">760 SILVER LAKE                  </t>
  </si>
  <si>
    <t>763 SOMERSET BERKLEY</t>
  </si>
  <si>
    <t xml:space="preserve">765 SOUTHERN BERKSHIRE           </t>
  </si>
  <si>
    <t>766 SOUTHWICK TOLLAND GRANVILLE</t>
  </si>
  <si>
    <t xml:space="preserve">767 SPENCER EAST BROOKFIELD      </t>
  </si>
  <si>
    <t xml:space="preserve">770 TANTASQUA                    </t>
  </si>
  <si>
    <t xml:space="preserve">773 TRITON                       </t>
  </si>
  <si>
    <t>774 UPISLAND</t>
  </si>
  <si>
    <t xml:space="preserve">775 WACHUSETT                    </t>
  </si>
  <si>
    <t>778 QUABOAG</t>
  </si>
  <si>
    <t xml:space="preserve">780 WHITMAN HANSON               </t>
  </si>
  <si>
    <t xml:space="preserve">801 ASSABET VALLEY               </t>
  </si>
  <si>
    <t xml:space="preserve">805 BLACKSTONE VALLEY            </t>
  </si>
  <si>
    <t xml:space="preserve">806 BLUE HILLS                   </t>
  </si>
  <si>
    <t xml:space="preserve">810 BRISTOL PLYMOUTH             </t>
  </si>
  <si>
    <t xml:space="preserve">815 CAPE COD                     </t>
  </si>
  <si>
    <t>817 ESSEX NORTH SHORE</t>
  </si>
  <si>
    <t>818 FRANKLIN COUNTY</t>
  </si>
  <si>
    <t xml:space="preserve">821 GREATER FALL RIVER           </t>
  </si>
  <si>
    <t xml:space="preserve">823 GREATER LAWRENCE             </t>
  </si>
  <si>
    <t xml:space="preserve">825 GREATER NEW BEDFORD          </t>
  </si>
  <si>
    <t xml:space="preserve">828 GREATER LOWELL               </t>
  </si>
  <si>
    <t xml:space="preserve">829 SOUTH MIDDLESEX              </t>
  </si>
  <si>
    <t xml:space="preserve">830 MINUTEMAN                    </t>
  </si>
  <si>
    <t xml:space="preserve">832 MONTACHUSETT                 </t>
  </si>
  <si>
    <t xml:space="preserve">851 NORTHERN BERKSHIRE           </t>
  </si>
  <si>
    <t xml:space="preserve">852 NASHOBA VALLEY               </t>
  </si>
  <si>
    <t xml:space="preserve">853 NORTHEAST METROPOLITAN       </t>
  </si>
  <si>
    <t>855 OLD COLONY</t>
  </si>
  <si>
    <t>860 PATHFINDER</t>
  </si>
  <si>
    <t>871 SHAWSHEEN VALLEY</t>
  </si>
  <si>
    <t>872 SOUTHEASTERN</t>
  </si>
  <si>
    <t>873 SOUTH SHORE</t>
  </si>
  <si>
    <t>876 SOUTHERN WORCESTER</t>
  </si>
  <si>
    <t>878 TRI COUNTY</t>
  </si>
  <si>
    <t>879 UPPER CAPE COD</t>
  </si>
  <si>
    <t>910 BRISTOL COUNTY</t>
  </si>
  <si>
    <t>915 NORFOLK COUNTY</t>
  </si>
  <si>
    <t>102 FREETOWN</t>
  </si>
  <si>
    <t xml:space="preserve">146 LAKEVILLE                    </t>
  </si>
  <si>
    <t>Message</t>
  </si>
  <si>
    <t>Code</t>
  </si>
  <si>
    <t>FY17 Choice Receiving</t>
  </si>
  <si>
    <t>You have chosen a district that does not enroll school choice pupils in FY17</t>
  </si>
  <si>
    <t>Not a school choice district, but regular education choice rate is used for tuitioning from other districts</t>
  </si>
  <si>
    <t xml:space="preserve">104 AQUINNAH                    </t>
  </si>
  <si>
    <t>Select a district</t>
  </si>
  <si>
    <t>FY17 School Choice Rate Summary</t>
  </si>
  <si>
    <t>For choicecalc17jun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</si>
</sst>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64" formatCode="0.0"/>
    <numFmt numFmtId="165" formatCode="#,##0.0"/>
    <numFmt numFmtId="166" formatCode="&quot;$&quot;#,##0"/>
    <numFmt numFmtId="167" formatCode="&quot;$&quot;#,##0.00"/>
  </numFmts>
  <fonts count="16"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SWISS"/>
    </font>
    <font>
      <b/>
      <sz val="12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" fontId="3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1" fillId="0" borderId="0" xfId="0" applyFont="1"/>
    <xf numFmtId="17" fontId="0" fillId="0" borderId="0" xfId="0" applyNumberFormat="1" applyAlignment="1">
      <alignment horizontal="center"/>
    </xf>
    <xf numFmtId="0" fontId="0" fillId="0" borderId="0" xfId="0" applyAlignment="1"/>
    <xf numFmtId="17" fontId="0" fillId="0" borderId="0" xfId="0" applyNumberFormat="1" applyAlignment="1"/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9" fillId="0" borderId="0" xfId="0" applyNumberFormat="1" applyFont="1" applyBorder="1"/>
    <xf numFmtId="14" fontId="9" fillId="0" borderId="0" xfId="0" applyNumberFormat="1" applyFont="1" applyBorder="1"/>
    <xf numFmtId="165" fontId="9" fillId="0" borderId="0" xfId="0" applyNumberFormat="1" applyFont="1" applyBorder="1"/>
    <xf numFmtId="1" fontId="9" fillId="0" borderId="0" xfId="0" applyNumberFormat="1" applyFont="1" applyBorder="1"/>
    <xf numFmtId="1" fontId="9" fillId="0" borderId="0" xfId="0" applyNumberFormat="1" applyFont="1" applyFill="1" applyBorder="1"/>
    <xf numFmtId="3" fontId="9" fillId="0" borderId="0" xfId="0" applyNumberFormat="1" applyFont="1" applyBorder="1" applyAlignment="1"/>
    <xf numFmtId="164" fontId="9" fillId="0" borderId="0" xfId="0" applyNumberFormat="1" applyFont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Protection="1"/>
    <xf numFmtId="0" fontId="9" fillId="2" borderId="0" xfId="0" applyFont="1" applyFill="1" applyBorder="1" applyAlignment="1">
      <alignment horizontal="center"/>
    </xf>
    <xf numFmtId="0" fontId="9" fillId="0" borderId="0" xfId="0" applyFont="1" applyBorder="1" applyAlignment="1"/>
    <xf numFmtId="3" fontId="6" fillId="0" borderId="0" xfId="1" applyNumberFormat="1" applyBorder="1" applyAlignment="1" applyProtection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/>
    <xf numFmtId="0" fontId="10" fillId="0" borderId="0" xfId="0" applyFont="1" applyBorder="1" applyAlignment="1"/>
    <xf numFmtId="3" fontId="9" fillId="0" borderId="0" xfId="0" applyNumberFormat="1" applyFont="1" applyFill="1" applyBorder="1"/>
    <xf numFmtId="165" fontId="10" fillId="0" borderId="0" xfId="0" applyNumberFormat="1" applyFont="1" applyBorder="1" applyAlignment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9" fillId="0" borderId="0" xfId="0" quotePrefix="1" applyFont="1" applyBorder="1"/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3" fontId="9" fillId="0" borderId="0" xfId="0" quotePrefix="1" applyNumberFormat="1" applyFont="1" applyBorder="1"/>
    <xf numFmtId="0" fontId="0" fillId="0" borderId="0" xfId="0" applyFont="1" applyProtection="1"/>
    <xf numFmtId="0" fontId="0" fillId="0" borderId="0" xfId="0" applyFont="1"/>
    <xf numFmtId="1" fontId="13" fillId="0" borderId="0" xfId="0" applyNumberFormat="1" applyFont="1" applyAlignment="1"/>
    <xf numFmtId="17" fontId="15" fillId="3" borderId="0" xfId="0" applyNumberFormat="1" applyFont="1" applyFill="1" applyAlignment="1"/>
    <xf numFmtId="1" fontId="9" fillId="0" borderId="0" xfId="0" applyNumberFormat="1" applyFont="1" applyBorder="1" applyAlignment="1"/>
    <xf numFmtId="0" fontId="0" fillId="0" borderId="0" xfId="0" applyFont="1" applyFill="1" applyBorder="1"/>
    <xf numFmtId="0" fontId="0" fillId="0" borderId="0" xfId="0" applyBorder="1"/>
    <xf numFmtId="0" fontId="15" fillId="0" borderId="0" xfId="0" applyFont="1" applyAlignment="1">
      <alignment horizontal="left"/>
    </xf>
    <xf numFmtId="17" fontId="15" fillId="0" borderId="0" xfId="0" applyNumberFormat="1" applyFont="1" applyFill="1" applyAlignment="1"/>
    <xf numFmtId="165" fontId="0" fillId="0" borderId="0" xfId="0" applyNumberFormat="1"/>
    <xf numFmtId="3" fontId="0" fillId="0" borderId="0" xfId="0" applyNumberForma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 customBuiltin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I20"/>
  <sheetViews>
    <sheetView showGridLines="0" tabSelected="1" zoomScaleNormal="100" workbookViewId="0">
      <selection activeCell="B6" sqref="B6"/>
    </sheetView>
  </sheetViews>
  <sheetFormatPr defaultRowHeight="15"/>
  <cols>
    <col min="1" max="1" width="5.7109375" customWidth="1"/>
    <col min="2" max="2" width="34.7109375" customWidth="1"/>
    <col min="4" max="4" width="12.5703125" customWidth="1"/>
    <col min="5" max="5" width="12" customWidth="1"/>
  </cols>
  <sheetData>
    <row r="1" spans="1:9" ht="18.75">
      <c r="A1" s="53" t="s">
        <v>119</v>
      </c>
      <c r="B1" s="53"/>
      <c r="C1" s="53"/>
      <c r="D1" s="53"/>
      <c r="E1" s="53"/>
      <c r="F1" s="53"/>
      <c r="G1" s="4"/>
      <c r="H1" s="4"/>
      <c r="I1" s="4"/>
    </row>
    <row r="2" spans="1:9" ht="18.75">
      <c r="A2" s="53" t="s">
        <v>90</v>
      </c>
      <c r="B2" s="53"/>
      <c r="C2" s="53"/>
      <c r="D2" s="53"/>
      <c r="E2" s="53"/>
      <c r="F2" s="53"/>
      <c r="G2" s="4"/>
      <c r="H2" s="4"/>
      <c r="I2" s="4"/>
    </row>
    <row r="4" spans="1:9" ht="15.75">
      <c r="A4" s="7" t="e">
        <f>#REF!+1</f>
        <v>#REF!</v>
      </c>
      <c r="B4" s="51" t="s">
        <v>918</v>
      </c>
      <c r="C4" s="52"/>
      <c r="D4" s="52"/>
      <c r="E4" s="52"/>
      <c r="G4" s="4"/>
      <c r="H4" s="4"/>
      <c r="I4" s="4"/>
    </row>
    <row r="5" spans="1:9" ht="15.75">
      <c r="A5" s="7" t="e">
        <f>IF(A6=1,"",VALUE(VLOOKUP(A6,lea_info,2)))</f>
        <v>#NAME?</v>
      </c>
      <c r="B5" s="52"/>
      <c r="C5" s="52"/>
      <c r="D5" s="52"/>
      <c r="E5" s="52"/>
      <c r="G5" s="5"/>
      <c r="H5" s="5"/>
      <c r="I5" s="5"/>
    </row>
    <row r="6" spans="1:9" ht="15.75">
      <c r="A6" s="6"/>
      <c r="B6" s="43" t="s">
        <v>917</v>
      </c>
      <c r="C6" s="3"/>
      <c r="E6" s="3"/>
      <c r="F6" s="3"/>
      <c r="G6" s="42" t="e">
        <f>VLOOKUP(B6,alpha,2,FALSE)</f>
        <v>#N/A</v>
      </c>
      <c r="H6" s="5"/>
      <c r="I6" s="5"/>
    </row>
    <row r="7" spans="1:9" ht="15.75">
      <c r="A7" s="6"/>
      <c r="B7" s="48"/>
      <c r="C7" s="3"/>
      <c r="E7" s="3"/>
      <c r="F7" s="3"/>
      <c r="G7" s="42"/>
      <c r="H7" s="5"/>
      <c r="I7" s="5"/>
    </row>
    <row r="8" spans="1:9" ht="15.75">
      <c r="A8" s="8"/>
      <c r="B8" s="47" t="str">
        <f>IF(ISNA(VLOOKUP($G$6,dataout,23,FALSE)),"",VLOOKUP($G$6,dataout,23,FALSE))</f>
        <v/>
      </c>
      <c r="G8" s="32"/>
    </row>
    <row r="10" spans="1:9">
      <c r="C10" s="1"/>
      <c r="D10" s="22" t="s">
        <v>401</v>
      </c>
      <c r="E10" s="22" t="s">
        <v>400</v>
      </c>
    </row>
    <row r="11" spans="1:9">
      <c r="B11" t="s">
        <v>397</v>
      </c>
      <c r="D11" s="33" t="str">
        <f>IF(ISNA(VLOOKUP($G$6,dataout,7,FALSE)),"",VLOOKUP($G$6,dataout,7,FALSE))</f>
        <v/>
      </c>
      <c r="E11" s="33" t="str">
        <f>IF(ISNA(VLOOKUP($G$6,dataout,15,FALSE)),"",VLOOKUP($G$6,dataout,15,FALSE))</f>
        <v/>
      </c>
    </row>
    <row r="12" spans="1:9">
      <c r="B12" t="s">
        <v>398</v>
      </c>
      <c r="D12" s="33" t="str">
        <f>IF(ISNA(VLOOKUP($G$6,dataout,8,FALSE)),"",VLOOKUP($G$6,dataout,8,FALSE))</f>
        <v/>
      </c>
      <c r="E12" s="33" t="str">
        <f>IF(ISNA(VLOOKUP($G$6,dataout,16,FALSE)),"",VLOOKUP($G$6,dataout,16,FALSE))</f>
        <v/>
      </c>
    </row>
    <row r="13" spans="1:9">
      <c r="B13" t="s">
        <v>399</v>
      </c>
      <c r="D13" s="33" t="str">
        <f>IF(ISNA(VLOOKUP($G$6,dataout,9,FALSE)),"",VLOOKUP($G$6,dataout,9,FALSE))</f>
        <v/>
      </c>
      <c r="E13" s="33" t="str">
        <f>IF(ISNA(VLOOKUP($G$6,dataout,17,FALSE)),"",VLOOKUP($G$6,dataout,17,FALSE))</f>
        <v/>
      </c>
    </row>
    <row r="14" spans="1:9">
      <c r="B14" t="s">
        <v>402</v>
      </c>
      <c r="D14" s="33" t="str">
        <f>IF(ISNA(VLOOKUP($G$6,dataout,10,FALSE)),"",VLOOKUP($G$6,dataout,10,FALSE))</f>
        <v/>
      </c>
      <c r="E14" s="33" t="str">
        <f>IF(ISNA(VLOOKUP($G$6,dataout,18,FALSE)),"",VLOOKUP($G$6,dataout,18,FALSE))</f>
        <v/>
      </c>
    </row>
    <row r="15" spans="1:9">
      <c r="B15" s="41" t="s">
        <v>457</v>
      </c>
      <c r="D15" s="49" t="str">
        <f>IF(ISNA(VLOOKUP($G$6,dataout,11,FALSE)),"",VLOOKUP($G$6,dataout,11,FALSE))</f>
        <v/>
      </c>
      <c r="E15" s="49" t="str">
        <f>IF(ISNA(VLOOKUP($G$6,dataout,19,FALSE)),"",VLOOKUP($G$6,dataout,19,FALSE))</f>
        <v/>
      </c>
    </row>
    <row r="16" spans="1:9">
      <c r="B16" t="s">
        <v>404</v>
      </c>
      <c r="D16" s="33" t="str">
        <f>IF(ISNA(VLOOKUP($G$6,dataout,12,FALSE)),"",VLOOKUP($G$6,dataout,12,FALSE))</f>
        <v/>
      </c>
      <c r="E16" s="33" t="str">
        <f>IF(ISNA(VLOOKUP($G$6,dataout,20,FALSE)),"",VLOOKUP($G$6,dataout,20,FALSE))</f>
        <v/>
      </c>
    </row>
    <row r="17" spans="2:5">
      <c r="B17" t="s">
        <v>403</v>
      </c>
      <c r="D17" s="33" t="str">
        <f>IF(ISNA(VLOOKUP($G$6,dataout,13,FALSE)),"",VLOOKUP($G$6,dataout,13,FALSE))</f>
        <v/>
      </c>
      <c r="E17" s="33" t="str">
        <f>IF(ISNA(VLOOKUP($G$6,dataout,21,FALSE)),"",VLOOKUP($G$6,dataout,21,FALSE))</f>
        <v/>
      </c>
    </row>
    <row r="18" spans="2:5">
      <c r="D18" s="34"/>
    </row>
    <row r="20" spans="2:5">
      <c r="B20" t="s">
        <v>405</v>
      </c>
    </row>
  </sheetData>
  <dataConsolidate/>
  <mergeCells count="4">
    <mergeCell ref="B4:E4"/>
    <mergeCell ref="B5:E5"/>
    <mergeCell ref="A1:F1"/>
    <mergeCell ref="A2:F2"/>
  </mergeCells>
  <phoneticPr fontId="7" type="noConversion"/>
  <dataValidations count="1">
    <dataValidation type="list" allowBlank="1" showInputMessage="1" showErrorMessage="1" sqref="B6">
      <formula1>distlist</formula1>
    </dataValidation>
  </dataValidations>
  <pageMargins left="0.75" right="0.75" top="1" bottom="1" header="0.5" footer="0.5"/>
  <pageSetup scale="97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G929"/>
  <sheetViews>
    <sheetView workbookViewId="0">
      <selection activeCell="A10" sqref="A10"/>
    </sheetView>
  </sheetViews>
  <sheetFormatPr defaultColWidth="8.85546875" defaultRowHeight="15"/>
  <cols>
    <col min="1" max="1" width="6.5703125" style="11" customWidth="1"/>
    <col min="2" max="2" width="4.140625" style="11" bestFit="1" customWidth="1"/>
    <col min="3" max="3" width="24" style="11" customWidth="1"/>
    <col min="4" max="4" width="9.28515625" style="9" customWidth="1"/>
    <col min="5" max="7" width="10.7109375" style="9" customWidth="1"/>
    <col min="8" max="8" width="12.7109375" style="11" customWidth="1"/>
    <col min="9" max="11" width="10.7109375" style="11" customWidth="1"/>
    <col min="12" max="12" width="12.7109375" style="11" customWidth="1"/>
    <col min="13" max="14" width="10.7109375" style="11" customWidth="1"/>
    <col min="15" max="15" width="6.140625" style="11" customWidth="1"/>
    <col min="16" max="16" width="12.7109375" style="11" customWidth="1"/>
    <col min="17" max="19" width="10.7109375" style="11" customWidth="1"/>
    <col min="20" max="20" width="12.7109375" style="11" customWidth="1"/>
    <col min="21" max="23" width="10.7109375" style="11" customWidth="1"/>
    <col min="24" max="24" width="79.7109375" style="11" bestFit="1" customWidth="1"/>
    <col min="25" max="25" width="4.140625" style="11" bestFit="1" customWidth="1"/>
    <col min="26" max="26" width="24" style="11" customWidth="1"/>
    <col min="27" max="186" width="8.85546875" style="11"/>
    <col min="187" max="187" width="0" style="11" hidden="1" customWidth="1"/>
    <col min="188" max="16384" width="8.85546875" style="11"/>
  </cols>
  <sheetData>
    <row r="1" spans="1:33">
      <c r="D1" s="12"/>
      <c r="E1" s="12"/>
      <c r="F1" s="12"/>
      <c r="G1" s="12"/>
      <c r="I1" s="12"/>
      <c r="J1" s="12"/>
      <c r="L1" s="12"/>
      <c r="N1" s="12"/>
      <c r="O1" s="12"/>
      <c r="Q1" s="12"/>
      <c r="R1" s="12"/>
      <c r="T1" s="12"/>
      <c r="U1" s="12"/>
    </row>
    <row r="2" spans="1:33">
      <c r="D2" s="19"/>
      <c r="G2" s="12"/>
      <c r="W2" s="11">
        <v>1</v>
      </c>
      <c r="X2" s="2" t="s">
        <v>456</v>
      </c>
    </row>
    <row r="3" spans="1:33">
      <c r="D3" s="12"/>
      <c r="E3" s="12"/>
      <c r="F3" s="12"/>
      <c r="G3" s="12"/>
      <c r="W3" s="11">
        <v>2</v>
      </c>
      <c r="X3" s="2" t="s">
        <v>915</v>
      </c>
    </row>
    <row r="4" spans="1:33">
      <c r="E4" s="26"/>
      <c r="F4" s="26"/>
      <c r="G4" s="12"/>
      <c r="W4" s="11">
        <v>3</v>
      </c>
      <c r="X4" s="2" t="s">
        <v>914</v>
      </c>
    </row>
    <row r="5" spans="1:33">
      <c r="E5" s="25"/>
      <c r="F5" s="25"/>
      <c r="G5" s="11"/>
      <c r="W5" s="45">
        <v>4</v>
      </c>
      <c r="X5" s="2" t="s">
        <v>84</v>
      </c>
    </row>
    <row r="6" spans="1:33"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33">
      <c r="D7" s="24" t="s">
        <v>461</v>
      </c>
      <c r="E7" s="11" t="s">
        <v>472</v>
      </c>
      <c r="F7" s="1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36"/>
      <c r="X7" s="36"/>
    </row>
    <row r="8" spans="1:33">
      <c r="D8" s="37">
        <f>COUNTIF(D10:D446,"=Yes")+COUNTIF(D10:D446,"=Tuition")</f>
        <v>193</v>
      </c>
      <c r="E8" s="13"/>
      <c r="F8" s="36"/>
      <c r="G8" s="13">
        <f>COUNTIF(G10:G448,"&gt;0")</f>
        <v>193</v>
      </c>
      <c r="H8" s="54" t="s">
        <v>401</v>
      </c>
      <c r="I8" s="54"/>
      <c r="J8" s="54"/>
      <c r="K8" s="54"/>
      <c r="L8" s="54"/>
      <c r="M8" s="54"/>
      <c r="N8" s="54"/>
      <c r="O8" s="13"/>
      <c r="P8" s="54" t="s">
        <v>471</v>
      </c>
      <c r="Q8" s="54"/>
      <c r="R8" s="54"/>
      <c r="S8" s="54"/>
      <c r="T8" s="54"/>
      <c r="U8" s="54"/>
      <c r="V8" s="54"/>
      <c r="W8" s="36"/>
      <c r="X8" s="36"/>
      <c r="Y8" s="46" t="s">
        <v>919</v>
      </c>
    </row>
    <row r="9" spans="1:33" ht="45">
      <c r="A9" s="28" t="s">
        <v>459</v>
      </c>
      <c r="B9" s="28" t="s">
        <v>458</v>
      </c>
      <c r="C9" s="28" t="s">
        <v>121</v>
      </c>
      <c r="D9" s="27" t="s">
        <v>470</v>
      </c>
      <c r="E9" s="27" t="s">
        <v>913</v>
      </c>
      <c r="F9" s="27" t="s">
        <v>460</v>
      </c>
      <c r="G9" s="27" t="s">
        <v>468</v>
      </c>
      <c r="H9" s="27" t="s">
        <v>462</v>
      </c>
      <c r="I9" s="27" t="s">
        <v>463</v>
      </c>
      <c r="J9" s="27" t="s">
        <v>464</v>
      </c>
      <c r="K9" s="27" t="s">
        <v>91</v>
      </c>
      <c r="L9" s="27" t="s">
        <v>465</v>
      </c>
      <c r="M9" s="27" t="s">
        <v>466</v>
      </c>
      <c r="N9" s="27" t="s">
        <v>467</v>
      </c>
      <c r="O9" s="13"/>
      <c r="P9" s="27" t="s">
        <v>462</v>
      </c>
      <c r="Q9" s="27" t="s">
        <v>463</v>
      </c>
      <c r="R9" s="27" t="s">
        <v>464</v>
      </c>
      <c r="S9" s="27" t="s">
        <v>91</v>
      </c>
      <c r="T9" s="27" t="s">
        <v>465</v>
      </c>
      <c r="U9" s="27" t="s">
        <v>466</v>
      </c>
      <c r="V9" s="27" t="s">
        <v>467</v>
      </c>
      <c r="W9" s="27" t="s">
        <v>912</v>
      </c>
      <c r="X9" s="27" t="s">
        <v>911</v>
      </c>
      <c r="Y9" s="29" t="s">
        <v>458</v>
      </c>
      <c r="Z9" s="28" t="s">
        <v>121</v>
      </c>
      <c r="AA9" s="28" t="s">
        <v>470</v>
      </c>
      <c r="AB9" s="27" t="s">
        <v>401</v>
      </c>
      <c r="AC9" s="27" t="s">
        <v>471</v>
      </c>
    </row>
    <row r="10" spans="1:33">
      <c r="A10" s="10">
        <v>1</v>
      </c>
      <c r="B10" s="11">
        <v>1</v>
      </c>
      <c r="C10" s="11" t="s">
        <v>120</v>
      </c>
      <c r="D10" s="9" t="s">
        <v>461</v>
      </c>
      <c r="E10" s="20">
        <v>3</v>
      </c>
      <c r="F10" s="44">
        <v>1</v>
      </c>
      <c r="G10" s="15">
        <v>42899</v>
      </c>
      <c r="H10" s="14">
        <v>9453730</v>
      </c>
      <c r="I10" s="14">
        <v>2040201</v>
      </c>
      <c r="J10" s="14">
        <v>4432866</v>
      </c>
      <c r="K10" s="14">
        <v>15926797</v>
      </c>
      <c r="L10" s="16">
        <v>1839.4684444444399</v>
      </c>
      <c r="M10" s="14">
        <v>8658</v>
      </c>
      <c r="N10" s="14">
        <v>5000</v>
      </c>
      <c r="P10" s="14">
        <v>0</v>
      </c>
      <c r="Q10" s="14">
        <v>0</v>
      </c>
      <c r="R10" s="14">
        <v>0</v>
      </c>
      <c r="S10" s="14">
        <v>0</v>
      </c>
      <c r="T10" s="16">
        <v>0</v>
      </c>
      <c r="U10" s="14"/>
      <c r="V10" s="50"/>
      <c r="W10" s="14">
        <f>IF(AND(D10="Yes",G10=""), 1, IF(D10="Tuition", 2, IF(AND(D10="",F10=1),3, IF(F10=0,4, 0))))</f>
        <v>0</v>
      </c>
      <c r="X10" s="14" t="str">
        <f t="shared" ref="X10:X73" si="0">IF(W10&gt;0, VLOOKUP(W10,webmsg,2,FALSE), "")</f>
        <v/>
      </c>
      <c r="Y10" s="14">
        <f t="shared" ref="Y10:Y41" si="1">B10</f>
        <v>1</v>
      </c>
      <c r="Z10" s="11" t="str">
        <f t="shared" ref="Z10:Z41" si="2">C10</f>
        <v>ABINGTON</v>
      </c>
      <c r="AA10" s="11" t="str">
        <f t="shared" ref="AA10:AA41" si="3">IF(D10="Yes", D10, "")</f>
        <v>Yes</v>
      </c>
      <c r="AB10" s="39">
        <f>IF(AND(D10="Yes",N10&gt;0),N10,IF(AND(B10&lt;800,D10="YES",N10=""), 5000,0))</f>
        <v>5000</v>
      </c>
      <c r="AC10" s="39">
        <f t="shared" ref="AC10:AC74" si="4">IF(AND(D10="Yes",V10&gt;0),V10,IF(AND(B10&gt;800,D10="YES",V10=""), 5000,0))</f>
        <v>0</v>
      </c>
      <c r="AD10" s="14"/>
      <c r="AE10" s="14"/>
      <c r="AF10" s="14"/>
      <c r="AG10" s="14"/>
    </row>
    <row r="11" spans="1:33">
      <c r="A11" s="10">
        <f>A10+1</f>
        <v>2</v>
      </c>
      <c r="B11" s="11">
        <v>2</v>
      </c>
      <c r="C11" s="11" t="s">
        <v>122</v>
      </c>
      <c r="D11" s="9" t="s">
        <v>101</v>
      </c>
      <c r="E11" s="20">
        <v>0</v>
      </c>
      <c r="F11" s="44">
        <v>0</v>
      </c>
      <c r="G11" s="11"/>
      <c r="H11" s="14"/>
      <c r="I11" s="14"/>
      <c r="J11" s="14"/>
      <c r="K11" s="14"/>
      <c r="L11" s="16"/>
      <c r="M11" s="14"/>
      <c r="N11" s="14"/>
      <c r="P11" s="14"/>
      <c r="Q11" s="14"/>
      <c r="R11" s="14"/>
      <c r="S11" s="14"/>
      <c r="T11" s="16"/>
      <c r="U11" s="14"/>
      <c r="V11" s="14"/>
      <c r="W11" s="14">
        <f t="shared" ref="W11:W74" si="5">IF(AND(D11="Yes",G11=""), 1, IF(D11="Tuition", 2, IF(AND(D11="",F11=1),3, IF(F11=0,4, 0))))</f>
        <v>4</v>
      </c>
      <c r="X11" s="14" t="str">
        <f t="shared" si="0"/>
        <v>You have chosen a non-operating school district</v>
      </c>
      <c r="Y11" s="14">
        <f t="shared" si="1"/>
        <v>2</v>
      </c>
      <c r="Z11" s="11" t="str">
        <f t="shared" si="2"/>
        <v>ACTON</v>
      </c>
      <c r="AA11" s="11" t="str">
        <f t="shared" si="3"/>
        <v/>
      </c>
      <c r="AB11" s="39">
        <f t="shared" ref="AB11:AB74" si="6">IF(AND(D11="Yes",N11&gt;0),N11,IF(AND(B11&lt;800,D11="YES",N11=""), 5000,0))</f>
        <v>0</v>
      </c>
      <c r="AC11" s="39">
        <f t="shared" si="4"/>
        <v>0</v>
      </c>
      <c r="AE11" s="14"/>
      <c r="AF11" s="14"/>
    </row>
    <row r="12" spans="1:33">
      <c r="A12" s="10">
        <f t="shared" ref="A12:A75" si="7">A11+1</f>
        <v>3</v>
      </c>
      <c r="B12" s="11">
        <v>3</v>
      </c>
      <c r="C12" s="11" t="s">
        <v>123</v>
      </c>
      <c r="D12" s="9" t="s">
        <v>101</v>
      </c>
      <c r="E12" s="20">
        <v>0</v>
      </c>
      <c r="F12" s="44">
        <v>1</v>
      </c>
      <c r="G12" s="11"/>
      <c r="H12" s="14"/>
      <c r="I12" s="14"/>
      <c r="J12" s="14"/>
      <c r="K12" s="14"/>
      <c r="L12" s="16"/>
      <c r="M12" s="14"/>
      <c r="N12" s="14"/>
      <c r="P12" s="14"/>
      <c r="Q12" s="14"/>
      <c r="R12" s="14"/>
      <c r="S12" s="14"/>
      <c r="T12" s="16"/>
      <c r="U12" s="14"/>
      <c r="V12" s="14"/>
      <c r="W12" s="14">
        <f t="shared" si="5"/>
        <v>3</v>
      </c>
      <c r="X12" s="14" t="str">
        <f t="shared" si="0"/>
        <v>You have chosen a district that does not enroll school choice pupils in FY17</v>
      </c>
      <c r="Y12" s="14">
        <f t="shared" si="1"/>
        <v>3</v>
      </c>
      <c r="Z12" s="11" t="str">
        <f t="shared" si="2"/>
        <v>ACUSHNET</v>
      </c>
      <c r="AA12" s="11" t="str">
        <f t="shared" si="3"/>
        <v/>
      </c>
      <c r="AB12" s="39">
        <f t="shared" si="6"/>
        <v>0</v>
      </c>
      <c r="AC12" s="39">
        <f t="shared" si="4"/>
        <v>0</v>
      </c>
      <c r="AE12" s="14"/>
      <c r="AF12" s="14"/>
    </row>
    <row r="13" spans="1:33">
      <c r="A13" s="10">
        <f t="shared" si="7"/>
        <v>4</v>
      </c>
      <c r="B13" s="11">
        <v>4</v>
      </c>
      <c r="C13" s="11" t="s">
        <v>124</v>
      </c>
      <c r="D13" s="9" t="s">
        <v>101</v>
      </c>
      <c r="E13" s="20">
        <v>0</v>
      </c>
      <c r="F13" s="44">
        <v>0</v>
      </c>
      <c r="G13" s="11"/>
      <c r="H13" s="14"/>
      <c r="I13" s="14"/>
      <c r="J13" s="14"/>
      <c r="K13" s="14"/>
      <c r="L13" s="16"/>
      <c r="M13" s="14"/>
      <c r="N13" s="14"/>
      <c r="P13" s="14"/>
      <c r="Q13" s="14"/>
      <c r="R13" s="14"/>
      <c r="S13" s="14"/>
      <c r="T13" s="16"/>
      <c r="U13" s="14"/>
      <c r="V13" s="14"/>
      <c r="W13" s="14">
        <f t="shared" si="5"/>
        <v>4</v>
      </c>
      <c r="X13" s="14" t="str">
        <f t="shared" si="0"/>
        <v>You have chosen a non-operating school district</v>
      </c>
      <c r="Y13" s="14">
        <f t="shared" si="1"/>
        <v>4</v>
      </c>
      <c r="Z13" s="11" t="str">
        <f t="shared" si="2"/>
        <v>ADAMS</v>
      </c>
      <c r="AA13" s="11" t="str">
        <f t="shared" si="3"/>
        <v/>
      </c>
      <c r="AB13" s="39">
        <f t="shared" si="6"/>
        <v>0</v>
      </c>
      <c r="AC13" s="39">
        <f t="shared" si="4"/>
        <v>0</v>
      </c>
      <c r="AE13" s="14"/>
      <c r="AF13" s="14"/>
    </row>
    <row r="14" spans="1:33">
      <c r="A14" s="10">
        <f t="shared" si="7"/>
        <v>5</v>
      </c>
      <c r="B14" s="17">
        <v>5</v>
      </c>
      <c r="C14" s="17" t="s">
        <v>92</v>
      </c>
      <c r="D14" s="9" t="s">
        <v>461</v>
      </c>
      <c r="E14" s="20">
        <v>77.289999999999992</v>
      </c>
      <c r="F14" s="44">
        <v>1</v>
      </c>
      <c r="G14" s="15">
        <v>42899</v>
      </c>
      <c r="H14" s="14">
        <v>20674508</v>
      </c>
      <c r="I14" s="14">
        <v>3569671</v>
      </c>
      <c r="J14" s="14">
        <v>11079658</v>
      </c>
      <c r="K14" s="14">
        <v>35323837</v>
      </c>
      <c r="L14" s="16">
        <v>3590.3079444444438</v>
      </c>
      <c r="M14" s="14">
        <v>9839</v>
      </c>
      <c r="N14" s="14">
        <v>5000</v>
      </c>
      <c r="P14" s="14">
        <v>5039</v>
      </c>
      <c r="Q14" s="14">
        <v>81779</v>
      </c>
      <c r="R14" s="14">
        <v>2701</v>
      </c>
      <c r="S14" s="14">
        <v>89519</v>
      </c>
      <c r="T14" s="16">
        <v>82.251333333333335</v>
      </c>
      <c r="U14" s="14">
        <v>1088</v>
      </c>
      <c r="V14" s="14">
        <v>816</v>
      </c>
      <c r="W14" s="14">
        <f t="shared" si="5"/>
        <v>0</v>
      </c>
      <c r="X14" s="14" t="str">
        <f t="shared" si="0"/>
        <v/>
      </c>
      <c r="Y14" s="14">
        <f t="shared" si="1"/>
        <v>5</v>
      </c>
      <c r="Z14" s="11" t="str">
        <f t="shared" si="2"/>
        <v xml:space="preserve">AGAWAM                       </v>
      </c>
      <c r="AA14" s="11" t="str">
        <f t="shared" si="3"/>
        <v>Yes</v>
      </c>
      <c r="AB14" s="39">
        <f t="shared" si="6"/>
        <v>5000</v>
      </c>
      <c r="AC14" s="39">
        <f t="shared" si="4"/>
        <v>816</v>
      </c>
      <c r="AE14" s="14"/>
      <c r="AF14" s="14"/>
    </row>
    <row r="15" spans="1:33">
      <c r="A15" s="10">
        <f t="shared" si="7"/>
        <v>6</v>
      </c>
      <c r="B15" s="11">
        <v>6</v>
      </c>
      <c r="C15" s="11" t="s">
        <v>125</v>
      </c>
      <c r="D15" s="9" t="s">
        <v>101</v>
      </c>
      <c r="E15" s="20">
        <v>0</v>
      </c>
      <c r="F15" s="44">
        <v>0</v>
      </c>
      <c r="G15" s="11"/>
      <c r="H15" s="14"/>
      <c r="I15" s="14"/>
      <c r="J15" s="14"/>
      <c r="K15" s="14"/>
      <c r="L15" s="16"/>
      <c r="M15" s="14"/>
      <c r="N15" s="14"/>
      <c r="P15" s="14"/>
      <c r="Q15" s="14"/>
      <c r="R15" s="14"/>
      <c r="S15" s="14"/>
      <c r="T15" s="16"/>
      <c r="U15" s="14"/>
      <c r="V15" s="14"/>
      <c r="W15" s="14">
        <f t="shared" si="5"/>
        <v>4</v>
      </c>
      <c r="X15" s="14" t="str">
        <f t="shared" si="0"/>
        <v>You have chosen a non-operating school district</v>
      </c>
      <c r="Y15" s="14">
        <f t="shared" si="1"/>
        <v>6</v>
      </c>
      <c r="Z15" s="11" t="str">
        <f t="shared" si="2"/>
        <v>ALFORD</v>
      </c>
      <c r="AA15" s="11" t="str">
        <f t="shared" si="3"/>
        <v/>
      </c>
      <c r="AB15" s="39">
        <f t="shared" si="6"/>
        <v>0</v>
      </c>
      <c r="AC15" s="39">
        <f t="shared" si="4"/>
        <v>0</v>
      </c>
      <c r="AE15" s="14"/>
      <c r="AF15" s="14"/>
    </row>
    <row r="16" spans="1:33">
      <c r="A16" s="10">
        <f t="shared" si="7"/>
        <v>7</v>
      </c>
      <c r="B16" s="17">
        <v>7</v>
      </c>
      <c r="C16" s="17" t="s">
        <v>94</v>
      </c>
      <c r="D16" s="9" t="s">
        <v>461</v>
      </c>
      <c r="E16" s="20">
        <v>14</v>
      </c>
      <c r="F16" s="44">
        <v>1</v>
      </c>
      <c r="G16" s="15">
        <v>42899</v>
      </c>
      <c r="H16" s="14">
        <v>10422267</v>
      </c>
      <c r="I16" s="14">
        <v>2214962</v>
      </c>
      <c r="J16" s="14">
        <v>6088418</v>
      </c>
      <c r="K16" s="14">
        <v>18725647</v>
      </c>
      <c r="L16" s="16">
        <v>2071.9997777777735</v>
      </c>
      <c r="M16" s="14">
        <v>9037</v>
      </c>
      <c r="N16" s="14">
        <v>5000</v>
      </c>
      <c r="P16" s="14">
        <v>0</v>
      </c>
      <c r="Q16" s="14">
        <v>0</v>
      </c>
      <c r="R16" s="14">
        <v>0</v>
      </c>
      <c r="S16" s="14">
        <v>0</v>
      </c>
      <c r="T16" s="16">
        <v>0</v>
      </c>
      <c r="U16" s="14"/>
      <c r="V16" s="14"/>
      <c r="W16" s="14">
        <f t="shared" si="5"/>
        <v>0</v>
      </c>
      <c r="X16" s="14" t="str">
        <f t="shared" si="0"/>
        <v/>
      </c>
      <c r="Y16" s="14">
        <f t="shared" si="1"/>
        <v>7</v>
      </c>
      <c r="Z16" s="11" t="str">
        <f t="shared" si="2"/>
        <v xml:space="preserve">AMESBURY                     </v>
      </c>
      <c r="AA16" s="11" t="str">
        <f t="shared" si="3"/>
        <v>Yes</v>
      </c>
      <c r="AB16" s="39">
        <f t="shared" si="6"/>
        <v>5000</v>
      </c>
      <c r="AC16" s="39">
        <f t="shared" si="4"/>
        <v>0</v>
      </c>
      <c r="AE16" s="14"/>
      <c r="AF16" s="14"/>
    </row>
    <row r="17" spans="1:32">
      <c r="A17" s="10">
        <f t="shared" si="7"/>
        <v>8</v>
      </c>
      <c r="B17" s="11">
        <v>8</v>
      </c>
      <c r="C17" s="11" t="s">
        <v>126</v>
      </c>
      <c r="D17" s="9" t="s">
        <v>461</v>
      </c>
      <c r="E17" s="20">
        <v>60.24</v>
      </c>
      <c r="F17" s="44">
        <v>1</v>
      </c>
      <c r="G17" s="15">
        <v>42899</v>
      </c>
      <c r="H17" s="14">
        <v>8153534</v>
      </c>
      <c r="I17" s="14">
        <v>1655647</v>
      </c>
      <c r="J17" s="14">
        <v>4778774</v>
      </c>
      <c r="K17" s="14">
        <v>14587955</v>
      </c>
      <c r="L17" s="16">
        <v>1094.3495555555546</v>
      </c>
      <c r="M17" s="14">
        <v>13330</v>
      </c>
      <c r="N17" s="14">
        <v>5000</v>
      </c>
      <c r="P17" s="14">
        <v>0</v>
      </c>
      <c r="Q17" s="14">
        <v>0</v>
      </c>
      <c r="R17" s="14">
        <v>0</v>
      </c>
      <c r="S17" s="14">
        <v>0</v>
      </c>
      <c r="T17" s="16">
        <v>0</v>
      </c>
      <c r="U17" s="14"/>
      <c r="V17" s="14"/>
      <c r="W17" s="14">
        <f t="shared" si="5"/>
        <v>0</v>
      </c>
      <c r="X17" s="14" t="str">
        <f t="shared" si="0"/>
        <v/>
      </c>
      <c r="Y17" s="14">
        <f t="shared" si="1"/>
        <v>8</v>
      </c>
      <c r="Z17" s="11" t="str">
        <f t="shared" si="2"/>
        <v>AMHERST</v>
      </c>
      <c r="AA17" s="11" t="str">
        <f t="shared" si="3"/>
        <v>Yes</v>
      </c>
      <c r="AB17" s="39">
        <f t="shared" si="6"/>
        <v>5000</v>
      </c>
      <c r="AC17" s="39">
        <f t="shared" si="4"/>
        <v>0</v>
      </c>
      <c r="AE17" s="14"/>
      <c r="AF17" s="14"/>
    </row>
    <row r="18" spans="1:32">
      <c r="A18" s="10">
        <f t="shared" si="7"/>
        <v>9</v>
      </c>
      <c r="B18" s="11">
        <v>9</v>
      </c>
      <c r="C18" s="11" t="s">
        <v>127</v>
      </c>
      <c r="D18" s="9" t="s">
        <v>101</v>
      </c>
      <c r="E18" s="20">
        <v>0</v>
      </c>
      <c r="F18" s="44">
        <v>1</v>
      </c>
      <c r="G18" s="11"/>
      <c r="H18" s="14"/>
      <c r="I18" s="14"/>
      <c r="J18" s="14"/>
      <c r="K18" s="14"/>
      <c r="L18" s="16"/>
      <c r="M18" s="14"/>
      <c r="N18" s="14"/>
      <c r="P18" s="14"/>
      <c r="Q18" s="14"/>
      <c r="R18" s="14"/>
      <c r="S18" s="14"/>
      <c r="T18" s="16"/>
      <c r="U18" s="14"/>
      <c r="V18" s="14"/>
      <c r="W18" s="14">
        <f t="shared" si="5"/>
        <v>3</v>
      </c>
      <c r="X18" s="14" t="str">
        <f t="shared" si="0"/>
        <v>You have chosen a district that does not enroll school choice pupils in FY17</v>
      </c>
      <c r="Y18" s="14">
        <f t="shared" si="1"/>
        <v>9</v>
      </c>
      <c r="Z18" s="11" t="str">
        <f t="shared" si="2"/>
        <v>ANDOVER</v>
      </c>
      <c r="AA18" s="11" t="str">
        <f t="shared" si="3"/>
        <v/>
      </c>
      <c r="AB18" s="39">
        <f t="shared" si="6"/>
        <v>0</v>
      </c>
      <c r="AC18" s="39">
        <f t="shared" si="4"/>
        <v>0</v>
      </c>
      <c r="AE18" s="14"/>
      <c r="AF18" s="14"/>
    </row>
    <row r="19" spans="1:32">
      <c r="A19" s="10">
        <f t="shared" si="7"/>
        <v>10</v>
      </c>
      <c r="B19" s="11">
        <v>10</v>
      </c>
      <c r="C19" s="11" t="s">
        <v>128</v>
      </c>
      <c r="D19" s="9" t="s">
        <v>101</v>
      </c>
      <c r="E19" s="20">
        <v>0</v>
      </c>
      <c r="F19" s="44">
        <v>1</v>
      </c>
      <c r="G19" s="11"/>
      <c r="H19" s="14"/>
      <c r="I19" s="14"/>
      <c r="J19" s="14"/>
      <c r="K19" s="14"/>
      <c r="L19" s="16"/>
      <c r="M19" s="14"/>
      <c r="N19" s="14"/>
      <c r="P19" s="14"/>
      <c r="Q19" s="14"/>
      <c r="R19" s="14"/>
      <c r="S19" s="14"/>
      <c r="T19" s="16"/>
      <c r="U19" s="14"/>
      <c r="V19" s="14"/>
      <c r="W19" s="14">
        <f t="shared" si="5"/>
        <v>3</v>
      </c>
      <c r="X19" s="14" t="str">
        <f t="shared" si="0"/>
        <v>You have chosen a district that does not enroll school choice pupils in FY17</v>
      </c>
      <c r="Y19" s="14">
        <f t="shared" si="1"/>
        <v>10</v>
      </c>
      <c r="Z19" s="11" t="str">
        <f t="shared" si="2"/>
        <v>ARLINGTON</v>
      </c>
      <c r="AA19" s="11" t="str">
        <f t="shared" si="3"/>
        <v/>
      </c>
      <c r="AB19" s="39">
        <f t="shared" si="6"/>
        <v>0</v>
      </c>
      <c r="AC19" s="39">
        <f t="shared" si="4"/>
        <v>0</v>
      </c>
      <c r="AE19" s="14"/>
      <c r="AF19" s="14"/>
    </row>
    <row r="20" spans="1:32">
      <c r="A20" s="10">
        <f t="shared" si="7"/>
        <v>11</v>
      </c>
      <c r="B20" s="11">
        <v>11</v>
      </c>
      <c r="C20" s="11" t="s">
        <v>129</v>
      </c>
      <c r="D20" s="9" t="s">
        <v>101</v>
      </c>
      <c r="E20" s="20">
        <v>0</v>
      </c>
      <c r="F20" s="44">
        <v>0</v>
      </c>
      <c r="G20" s="11"/>
      <c r="H20" s="14"/>
      <c r="I20" s="14"/>
      <c r="J20" s="14"/>
      <c r="K20" s="14"/>
      <c r="L20" s="16"/>
      <c r="M20" s="14"/>
      <c r="N20" s="14"/>
      <c r="P20" s="14"/>
      <c r="Q20" s="14"/>
      <c r="R20" s="14"/>
      <c r="S20" s="14"/>
      <c r="T20" s="16"/>
      <c r="U20" s="14"/>
      <c r="V20" s="14"/>
      <c r="W20" s="14">
        <f t="shared" si="5"/>
        <v>4</v>
      </c>
      <c r="X20" s="14" t="str">
        <f t="shared" si="0"/>
        <v>You have chosen a non-operating school district</v>
      </c>
      <c r="Y20" s="14">
        <f t="shared" si="1"/>
        <v>11</v>
      </c>
      <c r="Z20" s="11" t="str">
        <f t="shared" si="2"/>
        <v>ASHBURNHAM</v>
      </c>
      <c r="AA20" s="11" t="str">
        <f t="shared" si="3"/>
        <v/>
      </c>
      <c r="AB20" s="39">
        <f t="shared" si="6"/>
        <v>0</v>
      </c>
      <c r="AC20" s="39">
        <f t="shared" si="4"/>
        <v>0</v>
      </c>
      <c r="AE20" s="14"/>
      <c r="AF20" s="14"/>
    </row>
    <row r="21" spans="1:32">
      <c r="A21" s="10">
        <f t="shared" si="7"/>
        <v>12</v>
      </c>
      <c r="B21" s="11">
        <v>12</v>
      </c>
      <c r="C21" s="11" t="s">
        <v>130</v>
      </c>
      <c r="D21" s="9" t="s">
        <v>101</v>
      </c>
      <c r="E21" s="20">
        <v>0</v>
      </c>
      <c r="F21" s="44">
        <v>0</v>
      </c>
      <c r="G21" s="11"/>
      <c r="H21" s="14"/>
      <c r="I21" s="14"/>
      <c r="J21" s="14"/>
      <c r="K21" s="14"/>
      <c r="L21" s="16"/>
      <c r="M21" s="14"/>
      <c r="N21" s="14"/>
      <c r="P21" s="14"/>
      <c r="Q21" s="14"/>
      <c r="R21" s="14"/>
      <c r="S21" s="14"/>
      <c r="T21" s="16"/>
      <c r="U21" s="14"/>
      <c r="V21" s="14"/>
      <c r="W21" s="14">
        <f t="shared" si="5"/>
        <v>4</v>
      </c>
      <c r="X21" s="14" t="str">
        <f t="shared" si="0"/>
        <v>You have chosen a non-operating school district</v>
      </c>
      <c r="Y21" s="14">
        <f t="shared" si="1"/>
        <v>12</v>
      </c>
      <c r="Z21" s="11" t="str">
        <f t="shared" si="2"/>
        <v>ASHBY</v>
      </c>
      <c r="AA21" s="11" t="str">
        <f t="shared" si="3"/>
        <v/>
      </c>
      <c r="AB21" s="39">
        <f t="shared" si="6"/>
        <v>0</v>
      </c>
      <c r="AC21" s="39">
        <f t="shared" si="4"/>
        <v>0</v>
      </c>
      <c r="AE21" s="14"/>
      <c r="AF21" s="14"/>
    </row>
    <row r="22" spans="1:32">
      <c r="A22" s="10">
        <f t="shared" si="7"/>
        <v>13</v>
      </c>
      <c r="B22" s="11">
        <v>13</v>
      </c>
      <c r="C22" s="11" t="s">
        <v>131</v>
      </c>
      <c r="D22" s="9" t="s">
        <v>101</v>
      </c>
      <c r="E22" s="20">
        <v>0</v>
      </c>
      <c r="F22" s="44">
        <v>0</v>
      </c>
      <c r="G22" s="11"/>
      <c r="H22" s="14"/>
      <c r="I22" s="14"/>
      <c r="J22" s="14"/>
      <c r="K22" s="14"/>
      <c r="L22" s="16"/>
      <c r="M22" s="14"/>
      <c r="N22" s="14"/>
      <c r="P22" s="14"/>
      <c r="Q22" s="14"/>
      <c r="R22" s="14"/>
      <c r="S22" s="14"/>
      <c r="T22" s="16"/>
      <c r="U22" s="14"/>
      <c r="V22" s="14"/>
      <c r="W22" s="14">
        <f t="shared" si="5"/>
        <v>4</v>
      </c>
      <c r="X22" s="14" t="str">
        <f t="shared" si="0"/>
        <v>You have chosen a non-operating school district</v>
      </c>
      <c r="Y22" s="14">
        <f t="shared" si="1"/>
        <v>13</v>
      </c>
      <c r="Z22" s="11" t="str">
        <f t="shared" si="2"/>
        <v>ASHFIELD</v>
      </c>
      <c r="AA22" s="11" t="str">
        <f t="shared" si="3"/>
        <v/>
      </c>
      <c r="AB22" s="39">
        <f t="shared" si="6"/>
        <v>0</v>
      </c>
      <c r="AC22" s="39">
        <f t="shared" si="4"/>
        <v>0</v>
      </c>
      <c r="AE22" s="14"/>
      <c r="AF22" s="14"/>
    </row>
    <row r="23" spans="1:32">
      <c r="A23" s="10">
        <f t="shared" si="7"/>
        <v>14</v>
      </c>
      <c r="B23" s="17">
        <v>14</v>
      </c>
      <c r="C23" s="17" t="s">
        <v>95</v>
      </c>
      <c r="D23" s="9" t="s">
        <v>461</v>
      </c>
      <c r="E23" s="20">
        <v>38.61</v>
      </c>
      <c r="F23" s="44">
        <v>1</v>
      </c>
      <c r="G23" s="15">
        <v>42899</v>
      </c>
      <c r="H23" s="14">
        <v>14277653</v>
      </c>
      <c r="I23" s="14">
        <v>2119953</v>
      </c>
      <c r="J23" s="14">
        <v>6207301</v>
      </c>
      <c r="K23" s="14">
        <v>22604907</v>
      </c>
      <c r="L23" s="16">
        <v>2571.6863333333577</v>
      </c>
      <c r="M23" s="14">
        <v>8790</v>
      </c>
      <c r="N23" s="14">
        <v>5000</v>
      </c>
      <c r="P23" s="14">
        <v>0</v>
      </c>
      <c r="Q23" s="14">
        <v>0</v>
      </c>
      <c r="R23" s="14">
        <v>0</v>
      </c>
      <c r="S23" s="14">
        <v>0</v>
      </c>
      <c r="T23" s="16">
        <v>0</v>
      </c>
      <c r="U23" s="14"/>
      <c r="V23" s="14"/>
      <c r="W23" s="14">
        <f t="shared" si="5"/>
        <v>0</v>
      </c>
      <c r="X23" s="14" t="str">
        <f t="shared" si="0"/>
        <v/>
      </c>
      <c r="Y23" s="14">
        <f t="shared" si="1"/>
        <v>14</v>
      </c>
      <c r="Z23" s="11" t="str">
        <f t="shared" si="2"/>
        <v xml:space="preserve">ASHLAND                      </v>
      </c>
      <c r="AA23" s="11" t="str">
        <f t="shared" si="3"/>
        <v>Yes</v>
      </c>
      <c r="AB23" s="39">
        <f t="shared" si="6"/>
        <v>5000</v>
      </c>
      <c r="AC23" s="39">
        <f t="shared" si="4"/>
        <v>0</v>
      </c>
      <c r="AE23" s="14"/>
      <c r="AF23" s="14"/>
    </row>
    <row r="24" spans="1:32">
      <c r="A24" s="10">
        <f t="shared" si="7"/>
        <v>15</v>
      </c>
      <c r="B24" s="11">
        <v>15</v>
      </c>
      <c r="C24" s="11" t="s">
        <v>132</v>
      </c>
      <c r="D24" s="9" t="s">
        <v>101</v>
      </c>
      <c r="E24" s="20">
        <v>0</v>
      </c>
      <c r="F24" s="44">
        <v>0</v>
      </c>
      <c r="G24" s="11"/>
      <c r="H24" s="14"/>
      <c r="I24" s="14"/>
      <c r="J24" s="14"/>
      <c r="K24" s="14"/>
      <c r="L24" s="16"/>
      <c r="M24" s="14"/>
      <c r="N24" s="14"/>
      <c r="P24" s="14"/>
      <c r="Q24" s="14"/>
      <c r="R24" s="14"/>
      <c r="S24" s="14"/>
      <c r="T24" s="16"/>
      <c r="U24" s="14"/>
      <c r="V24" s="14"/>
      <c r="W24" s="14">
        <f t="shared" si="5"/>
        <v>4</v>
      </c>
      <c r="X24" s="14" t="str">
        <f t="shared" si="0"/>
        <v>You have chosen a non-operating school district</v>
      </c>
      <c r="Y24" s="14">
        <f t="shared" si="1"/>
        <v>15</v>
      </c>
      <c r="Z24" s="11" t="str">
        <f t="shared" si="2"/>
        <v>ATHOL</v>
      </c>
      <c r="AA24" s="11" t="str">
        <f t="shared" si="3"/>
        <v/>
      </c>
      <c r="AB24" s="39">
        <f t="shared" si="6"/>
        <v>0</v>
      </c>
      <c r="AC24" s="39">
        <f t="shared" si="4"/>
        <v>0</v>
      </c>
      <c r="AE24" s="14"/>
      <c r="AF24" s="14"/>
    </row>
    <row r="25" spans="1:32">
      <c r="A25" s="10">
        <f t="shared" si="7"/>
        <v>16</v>
      </c>
      <c r="B25" s="11">
        <v>16</v>
      </c>
      <c r="C25" s="11" t="s">
        <v>133</v>
      </c>
      <c r="D25" s="9" t="s">
        <v>101</v>
      </c>
      <c r="E25" s="20">
        <v>0</v>
      </c>
      <c r="F25" s="44">
        <v>1</v>
      </c>
      <c r="G25" s="11"/>
      <c r="H25" s="14"/>
      <c r="I25" s="14"/>
      <c r="J25" s="14"/>
      <c r="K25" s="14"/>
      <c r="L25" s="16"/>
      <c r="M25" s="14"/>
      <c r="N25" s="14"/>
      <c r="P25" s="14"/>
      <c r="Q25" s="14"/>
      <c r="R25" s="14"/>
      <c r="S25" s="14"/>
      <c r="T25" s="16"/>
      <c r="U25" s="14"/>
      <c r="V25" s="14"/>
      <c r="W25" s="14">
        <f t="shared" si="5"/>
        <v>3</v>
      </c>
      <c r="X25" s="14" t="str">
        <f t="shared" si="0"/>
        <v>You have chosen a district that does not enroll school choice pupils in FY17</v>
      </c>
      <c r="Y25" s="14">
        <f t="shared" si="1"/>
        <v>16</v>
      </c>
      <c r="Z25" s="11" t="str">
        <f t="shared" si="2"/>
        <v>ATTLEBORO</v>
      </c>
      <c r="AA25" s="11" t="str">
        <f t="shared" si="3"/>
        <v/>
      </c>
      <c r="AB25" s="39">
        <f t="shared" si="6"/>
        <v>0</v>
      </c>
      <c r="AC25" s="39">
        <f t="shared" si="4"/>
        <v>0</v>
      </c>
      <c r="AE25" s="14"/>
      <c r="AF25" s="14"/>
    </row>
    <row r="26" spans="1:32">
      <c r="A26" s="10">
        <f t="shared" si="7"/>
        <v>17</v>
      </c>
      <c r="B26" s="17">
        <v>17</v>
      </c>
      <c r="C26" s="17" t="s">
        <v>393</v>
      </c>
      <c r="D26" s="9" t="s">
        <v>461</v>
      </c>
      <c r="E26" s="20">
        <v>65.960000000000008</v>
      </c>
      <c r="F26" s="44">
        <v>1</v>
      </c>
      <c r="G26" s="15">
        <v>42899</v>
      </c>
      <c r="H26" s="14">
        <v>12722766</v>
      </c>
      <c r="I26" s="14">
        <v>2501258</v>
      </c>
      <c r="J26" s="14">
        <v>6715877</v>
      </c>
      <c r="K26" s="14">
        <v>21939901</v>
      </c>
      <c r="L26" s="16">
        <v>2364.4703888888894</v>
      </c>
      <c r="M26" s="14">
        <v>9279</v>
      </c>
      <c r="N26" s="14">
        <v>5000</v>
      </c>
      <c r="P26" s="14">
        <v>0</v>
      </c>
      <c r="Q26" s="14">
        <v>0</v>
      </c>
      <c r="R26" s="14">
        <v>0</v>
      </c>
      <c r="S26" s="14">
        <v>0</v>
      </c>
      <c r="T26" s="16">
        <v>0</v>
      </c>
      <c r="U26" s="14"/>
      <c r="V26" s="14"/>
      <c r="W26" s="14">
        <f t="shared" si="5"/>
        <v>0</v>
      </c>
      <c r="X26" s="14" t="str">
        <f t="shared" si="0"/>
        <v/>
      </c>
      <c r="Y26" s="14">
        <f t="shared" si="1"/>
        <v>17</v>
      </c>
      <c r="Z26" s="11" t="str">
        <f t="shared" si="2"/>
        <v xml:space="preserve">AUBURN                       </v>
      </c>
      <c r="AA26" s="11" t="str">
        <f t="shared" si="3"/>
        <v>Yes</v>
      </c>
      <c r="AB26" s="39">
        <f t="shared" si="6"/>
        <v>5000</v>
      </c>
      <c r="AC26" s="39">
        <f t="shared" si="4"/>
        <v>0</v>
      </c>
      <c r="AE26" s="14"/>
      <c r="AF26" s="14"/>
    </row>
    <row r="27" spans="1:32">
      <c r="A27" s="10">
        <f t="shared" si="7"/>
        <v>18</v>
      </c>
      <c r="B27" s="17">
        <v>18</v>
      </c>
      <c r="C27" s="17" t="s">
        <v>96</v>
      </c>
      <c r="D27" s="9" t="s">
        <v>461</v>
      </c>
      <c r="E27" s="20">
        <v>180.92000000000002</v>
      </c>
      <c r="F27" s="44">
        <v>1</v>
      </c>
      <c r="G27" s="15">
        <v>42899</v>
      </c>
      <c r="H27" s="14">
        <v>3884625</v>
      </c>
      <c r="I27" s="14">
        <v>1031053</v>
      </c>
      <c r="J27" s="14">
        <v>2325953</v>
      </c>
      <c r="K27" s="14">
        <v>7241631</v>
      </c>
      <c r="L27" s="16">
        <v>686.9699999999998</v>
      </c>
      <c r="M27" s="14">
        <v>10541</v>
      </c>
      <c r="N27" s="14">
        <v>5000</v>
      </c>
      <c r="P27" s="14">
        <v>0</v>
      </c>
      <c r="Q27" s="14">
        <v>0</v>
      </c>
      <c r="R27" s="14">
        <v>0</v>
      </c>
      <c r="S27" s="14">
        <v>0</v>
      </c>
      <c r="T27" s="16">
        <v>0</v>
      </c>
      <c r="U27" s="14"/>
      <c r="V27" s="14"/>
      <c r="W27" s="14">
        <f t="shared" si="5"/>
        <v>0</v>
      </c>
      <c r="X27" s="14" t="str">
        <f t="shared" si="0"/>
        <v/>
      </c>
      <c r="Y27" s="14">
        <f t="shared" si="1"/>
        <v>18</v>
      </c>
      <c r="Z27" s="11" t="str">
        <f t="shared" si="2"/>
        <v xml:space="preserve">AVON                         </v>
      </c>
      <c r="AA27" s="11" t="str">
        <f t="shared" si="3"/>
        <v>Yes</v>
      </c>
      <c r="AB27" s="39">
        <f t="shared" si="6"/>
        <v>5000</v>
      </c>
      <c r="AC27" s="39">
        <f t="shared" si="4"/>
        <v>0</v>
      </c>
      <c r="AE27" s="14"/>
      <c r="AF27" s="14"/>
    </row>
    <row r="28" spans="1:32">
      <c r="A28" s="10">
        <f t="shared" si="7"/>
        <v>19</v>
      </c>
      <c r="B28" s="17">
        <v>19</v>
      </c>
      <c r="C28" s="17" t="s">
        <v>97</v>
      </c>
      <c r="D28" s="9" t="s">
        <v>101</v>
      </c>
      <c r="E28" s="20">
        <v>0</v>
      </c>
      <c r="F28" s="44">
        <v>0</v>
      </c>
      <c r="G28" s="11"/>
      <c r="H28" s="14"/>
      <c r="I28" s="14"/>
      <c r="J28" s="14"/>
      <c r="K28" s="14"/>
      <c r="L28" s="16"/>
      <c r="M28" s="14"/>
      <c r="N28" s="14"/>
      <c r="P28" s="14"/>
      <c r="Q28" s="14"/>
      <c r="R28" s="14"/>
      <c r="S28" s="14"/>
      <c r="T28" s="16"/>
      <c r="U28" s="14"/>
      <c r="V28" s="14"/>
      <c r="W28" s="14">
        <f t="shared" si="5"/>
        <v>4</v>
      </c>
      <c r="X28" s="14" t="str">
        <f t="shared" si="0"/>
        <v>You have chosen a non-operating school district</v>
      </c>
      <c r="Y28" s="14">
        <f t="shared" si="1"/>
        <v>19</v>
      </c>
      <c r="Z28" s="11" t="str">
        <f t="shared" si="2"/>
        <v xml:space="preserve">AYER                         </v>
      </c>
      <c r="AA28" s="11" t="str">
        <f t="shared" si="3"/>
        <v/>
      </c>
      <c r="AB28" s="39">
        <f t="shared" si="6"/>
        <v>0</v>
      </c>
      <c r="AC28" s="39">
        <f t="shared" si="4"/>
        <v>0</v>
      </c>
      <c r="AE28" s="14"/>
      <c r="AF28" s="14"/>
    </row>
    <row r="29" spans="1:32">
      <c r="A29" s="10">
        <f t="shared" si="7"/>
        <v>20</v>
      </c>
      <c r="B29" s="17">
        <v>20</v>
      </c>
      <c r="C29" s="17" t="s">
        <v>394</v>
      </c>
      <c r="D29" s="9" t="s">
        <v>461</v>
      </c>
      <c r="E29" s="20">
        <v>123.43</v>
      </c>
      <c r="F29" s="44">
        <v>1</v>
      </c>
      <c r="G29" s="15">
        <v>42899</v>
      </c>
      <c r="H29" s="14">
        <v>29445115</v>
      </c>
      <c r="I29" s="14">
        <v>5425214</v>
      </c>
      <c r="J29" s="14">
        <v>15329175</v>
      </c>
      <c r="K29" s="14">
        <v>50199504</v>
      </c>
      <c r="L29" s="16">
        <v>4614.7452777778044</v>
      </c>
      <c r="M29" s="14">
        <v>10878</v>
      </c>
      <c r="N29" s="14">
        <v>5000</v>
      </c>
      <c r="P29" s="14">
        <v>0</v>
      </c>
      <c r="Q29" s="14">
        <v>0</v>
      </c>
      <c r="R29" s="14">
        <v>0</v>
      </c>
      <c r="S29" s="14">
        <v>0</v>
      </c>
      <c r="T29" s="16">
        <v>0</v>
      </c>
      <c r="U29" s="14"/>
      <c r="V29" s="14"/>
      <c r="W29" s="14">
        <f t="shared" si="5"/>
        <v>0</v>
      </c>
      <c r="X29" s="14" t="str">
        <f t="shared" si="0"/>
        <v/>
      </c>
      <c r="Y29" s="14">
        <f t="shared" si="1"/>
        <v>20</v>
      </c>
      <c r="Z29" s="11" t="str">
        <f t="shared" si="2"/>
        <v xml:space="preserve">BARNSTABLE                   </v>
      </c>
      <c r="AA29" s="11" t="str">
        <f t="shared" si="3"/>
        <v>Yes</v>
      </c>
      <c r="AB29" s="39">
        <f t="shared" si="6"/>
        <v>5000</v>
      </c>
      <c r="AC29" s="39">
        <f t="shared" si="4"/>
        <v>0</v>
      </c>
      <c r="AE29" s="14"/>
      <c r="AF29" s="14"/>
    </row>
    <row r="30" spans="1:32">
      <c r="A30" s="10">
        <f t="shared" si="7"/>
        <v>21</v>
      </c>
      <c r="B30" s="11">
        <v>21</v>
      </c>
      <c r="C30" s="11" t="s">
        <v>134</v>
      </c>
      <c r="D30" s="9" t="s">
        <v>101</v>
      </c>
      <c r="E30" s="20">
        <v>0</v>
      </c>
      <c r="F30" s="44">
        <v>0</v>
      </c>
      <c r="G30" s="11"/>
      <c r="H30" s="14"/>
      <c r="I30" s="14"/>
      <c r="J30" s="14"/>
      <c r="K30" s="14"/>
      <c r="L30" s="16"/>
      <c r="M30" s="14"/>
      <c r="N30" s="14"/>
      <c r="P30" s="14"/>
      <c r="Q30" s="14"/>
      <c r="R30" s="14"/>
      <c r="S30" s="14"/>
      <c r="T30" s="16"/>
      <c r="U30" s="14"/>
      <c r="V30" s="14"/>
      <c r="W30" s="14">
        <f t="shared" si="5"/>
        <v>4</v>
      </c>
      <c r="X30" s="14" t="str">
        <f t="shared" si="0"/>
        <v>You have chosen a non-operating school district</v>
      </c>
      <c r="Y30" s="14">
        <f t="shared" si="1"/>
        <v>21</v>
      </c>
      <c r="Z30" s="11" t="str">
        <f t="shared" si="2"/>
        <v>BARRE</v>
      </c>
      <c r="AA30" s="11" t="str">
        <f t="shared" si="3"/>
        <v/>
      </c>
      <c r="AB30" s="39">
        <f t="shared" si="6"/>
        <v>0</v>
      </c>
      <c r="AC30" s="39">
        <f t="shared" si="4"/>
        <v>0</v>
      </c>
      <c r="AE30" s="14"/>
      <c r="AF30" s="14"/>
    </row>
    <row r="31" spans="1:32">
      <c r="A31" s="10">
        <f t="shared" si="7"/>
        <v>22</v>
      </c>
      <c r="B31" s="11">
        <v>22</v>
      </c>
      <c r="C31" s="11" t="s">
        <v>135</v>
      </c>
      <c r="D31" s="9" t="s">
        <v>101</v>
      </c>
      <c r="E31" s="20">
        <v>0</v>
      </c>
      <c r="F31" s="44">
        <v>0</v>
      </c>
      <c r="G31" s="11"/>
      <c r="H31" s="14"/>
      <c r="I31" s="14"/>
      <c r="J31" s="14"/>
      <c r="K31" s="14"/>
      <c r="L31" s="16"/>
      <c r="M31" s="14"/>
      <c r="N31" s="14"/>
      <c r="P31" s="14"/>
      <c r="Q31" s="14"/>
      <c r="R31" s="14"/>
      <c r="S31" s="14"/>
      <c r="T31" s="16"/>
      <c r="U31" s="14"/>
      <c r="V31" s="14"/>
      <c r="W31" s="14">
        <f t="shared" si="5"/>
        <v>4</v>
      </c>
      <c r="X31" s="14" t="str">
        <f t="shared" si="0"/>
        <v>You have chosen a non-operating school district</v>
      </c>
      <c r="Y31" s="14">
        <f t="shared" si="1"/>
        <v>22</v>
      </c>
      <c r="Z31" s="11" t="str">
        <f t="shared" si="2"/>
        <v>BECKET</v>
      </c>
      <c r="AA31" s="11" t="str">
        <f t="shared" si="3"/>
        <v/>
      </c>
      <c r="AB31" s="39">
        <f t="shared" si="6"/>
        <v>0</v>
      </c>
      <c r="AC31" s="39">
        <f t="shared" si="4"/>
        <v>0</v>
      </c>
      <c r="AE31" s="14"/>
      <c r="AF31" s="14"/>
    </row>
    <row r="32" spans="1:32">
      <c r="A32" s="10">
        <f t="shared" si="7"/>
        <v>23</v>
      </c>
      <c r="B32" s="11">
        <v>23</v>
      </c>
      <c r="C32" s="11" t="s">
        <v>136</v>
      </c>
      <c r="D32" s="9" t="s">
        <v>101</v>
      </c>
      <c r="E32" s="20">
        <v>0</v>
      </c>
      <c r="F32" s="44">
        <v>1</v>
      </c>
      <c r="G32" s="11"/>
      <c r="H32" s="14"/>
      <c r="I32" s="14"/>
      <c r="J32" s="14"/>
      <c r="K32" s="14"/>
      <c r="L32" s="16"/>
      <c r="M32" s="14"/>
      <c r="N32" s="14"/>
      <c r="P32" s="14"/>
      <c r="Q32" s="14"/>
      <c r="R32" s="14"/>
      <c r="S32" s="14"/>
      <c r="T32" s="16"/>
      <c r="U32" s="14"/>
      <c r="V32" s="14"/>
      <c r="W32" s="14">
        <f t="shared" si="5"/>
        <v>3</v>
      </c>
      <c r="X32" s="14" t="str">
        <f t="shared" si="0"/>
        <v>You have chosen a district that does not enroll school choice pupils in FY17</v>
      </c>
      <c r="Y32" s="14">
        <f t="shared" si="1"/>
        <v>23</v>
      </c>
      <c r="Z32" s="11" t="str">
        <f t="shared" si="2"/>
        <v>BEDFORD</v>
      </c>
      <c r="AA32" s="11" t="str">
        <f t="shared" si="3"/>
        <v/>
      </c>
      <c r="AB32" s="39">
        <f t="shared" si="6"/>
        <v>0</v>
      </c>
      <c r="AC32" s="39">
        <f t="shared" si="4"/>
        <v>0</v>
      </c>
      <c r="AE32" s="14"/>
      <c r="AF32" s="14"/>
    </row>
    <row r="33" spans="1:32">
      <c r="A33" s="10">
        <f t="shared" si="7"/>
        <v>24</v>
      </c>
      <c r="B33" s="17">
        <v>24</v>
      </c>
      <c r="C33" s="17" t="s">
        <v>395</v>
      </c>
      <c r="D33" s="9" t="s">
        <v>461</v>
      </c>
      <c r="E33" s="20">
        <v>138.79000000000002</v>
      </c>
      <c r="F33" s="44">
        <v>1</v>
      </c>
      <c r="G33" s="15">
        <v>42899</v>
      </c>
      <c r="H33" s="14">
        <v>10665962</v>
      </c>
      <c r="I33" s="14">
        <v>2121721</v>
      </c>
      <c r="J33" s="14">
        <v>5740256</v>
      </c>
      <c r="K33" s="14">
        <v>18527939</v>
      </c>
      <c r="L33" s="16">
        <v>2195.4742222222294</v>
      </c>
      <c r="M33" s="14">
        <v>8439</v>
      </c>
      <c r="N33" s="14">
        <v>5000</v>
      </c>
      <c r="P33" s="14">
        <v>0</v>
      </c>
      <c r="Q33" s="14">
        <v>0</v>
      </c>
      <c r="R33" s="14">
        <v>0</v>
      </c>
      <c r="S33" s="14">
        <v>0</v>
      </c>
      <c r="T33" s="16">
        <v>0</v>
      </c>
      <c r="U33" s="14"/>
      <c r="V33" s="14"/>
      <c r="W33" s="14">
        <f t="shared" si="5"/>
        <v>0</v>
      </c>
      <c r="X33" s="14" t="str">
        <f t="shared" si="0"/>
        <v/>
      </c>
      <c r="Y33" s="14">
        <f t="shared" si="1"/>
        <v>24</v>
      </c>
      <c r="Z33" s="11" t="str">
        <f t="shared" si="2"/>
        <v xml:space="preserve">BELCHERTOWN                  </v>
      </c>
      <c r="AA33" s="11" t="str">
        <f t="shared" si="3"/>
        <v>Yes</v>
      </c>
      <c r="AB33" s="39">
        <f t="shared" si="6"/>
        <v>5000</v>
      </c>
      <c r="AC33" s="39">
        <f t="shared" si="4"/>
        <v>0</v>
      </c>
      <c r="AE33" s="14"/>
      <c r="AF33" s="14"/>
    </row>
    <row r="34" spans="1:32">
      <c r="A34" s="10">
        <f t="shared" si="7"/>
        <v>25</v>
      </c>
      <c r="B34" s="17">
        <v>25</v>
      </c>
      <c r="C34" s="17" t="s">
        <v>396</v>
      </c>
      <c r="D34" s="9" t="s">
        <v>461</v>
      </c>
      <c r="E34" s="20">
        <v>38.859999999999992</v>
      </c>
      <c r="F34" s="44">
        <v>1</v>
      </c>
      <c r="G34" s="15">
        <v>42899</v>
      </c>
      <c r="H34" s="14">
        <v>11532418</v>
      </c>
      <c r="I34" s="14">
        <v>2323249</v>
      </c>
      <c r="J34" s="14">
        <v>6349950</v>
      </c>
      <c r="K34" s="14">
        <v>20205617</v>
      </c>
      <c r="L34" s="16">
        <v>2132.3236666666694</v>
      </c>
      <c r="M34" s="14">
        <v>9476</v>
      </c>
      <c r="N34" s="14">
        <v>5000</v>
      </c>
      <c r="P34" s="14">
        <v>0</v>
      </c>
      <c r="Q34" s="14">
        <v>0</v>
      </c>
      <c r="R34" s="14">
        <v>0</v>
      </c>
      <c r="S34" s="14">
        <v>0</v>
      </c>
      <c r="T34" s="16">
        <v>0</v>
      </c>
      <c r="U34" s="14"/>
      <c r="V34" s="14"/>
      <c r="W34" s="14">
        <f t="shared" si="5"/>
        <v>0</v>
      </c>
      <c r="X34" s="14" t="str">
        <f t="shared" si="0"/>
        <v/>
      </c>
      <c r="Y34" s="14">
        <f t="shared" si="1"/>
        <v>25</v>
      </c>
      <c r="Z34" s="11" t="str">
        <f t="shared" si="2"/>
        <v xml:space="preserve">BELLINGHAM                   </v>
      </c>
      <c r="AA34" s="11" t="str">
        <f t="shared" si="3"/>
        <v>Yes</v>
      </c>
      <c r="AB34" s="39">
        <f t="shared" si="6"/>
        <v>5000</v>
      </c>
      <c r="AC34" s="39">
        <f t="shared" si="4"/>
        <v>0</v>
      </c>
      <c r="AE34" s="14"/>
      <c r="AF34" s="14"/>
    </row>
    <row r="35" spans="1:32">
      <c r="A35" s="10">
        <f t="shared" si="7"/>
        <v>26</v>
      </c>
      <c r="B35" s="11">
        <v>26</v>
      </c>
      <c r="C35" s="11" t="s">
        <v>410</v>
      </c>
      <c r="D35" s="9" t="s">
        <v>101</v>
      </c>
      <c r="E35" s="20">
        <v>0</v>
      </c>
      <c r="F35" s="44">
        <v>1</v>
      </c>
      <c r="G35" s="11"/>
      <c r="H35" s="14"/>
      <c r="I35" s="14"/>
      <c r="J35" s="14"/>
      <c r="K35" s="14"/>
      <c r="L35" s="16"/>
      <c r="M35" s="14"/>
      <c r="N35" s="14"/>
      <c r="P35" s="14"/>
      <c r="Q35" s="14"/>
      <c r="R35" s="14"/>
      <c r="S35" s="14"/>
      <c r="T35" s="16"/>
      <c r="U35" s="14"/>
      <c r="V35" s="14"/>
      <c r="W35" s="14">
        <f t="shared" si="5"/>
        <v>3</v>
      </c>
      <c r="X35" s="14" t="str">
        <f t="shared" si="0"/>
        <v>You have chosen a district that does not enroll school choice pupils in FY17</v>
      </c>
      <c r="Y35" s="14">
        <f t="shared" si="1"/>
        <v>26</v>
      </c>
      <c r="Z35" s="11" t="str">
        <f t="shared" si="2"/>
        <v>BELMONT</v>
      </c>
      <c r="AA35" s="11" t="str">
        <f t="shared" si="3"/>
        <v/>
      </c>
      <c r="AB35" s="39">
        <f t="shared" si="6"/>
        <v>0</v>
      </c>
      <c r="AC35" s="39">
        <f t="shared" si="4"/>
        <v>0</v>
      </c>
      <c r="AE35" s="14"/>
      <c r="AF35" s="14"/>
    </row>
    <row r="36" spans="1:32">
      <c r="A36" s="10">
        <f t="shared" si="7"/>
        <v>27</v>
      </c>
      <c r="B36" s="17">
        <v>27</v>
      </c>
      <c r="C36" s="17" t="s">
        <v>406</v>
      </c>
      <c r="D36" s="9" t="s">
        <v>461</v>
      </c>
      <c r="E36" s="20">
        <v>97.62</v>
      </c>
      <c r="F36" s="44">
        <v>1</v>
      </c>
      <c r="G36" s="15">
        <v>42899</v>
      </c>
      <c r="H36" s="14">
        <v>3829259</v>
      </c>
      <c r="I36" s="14">
        <v>843427</v>
      </c>
      <c r="J36" s="14">
        <v>1802442</v>
      </c>
      <c r="K36" s="14">
        <v>6475128</v>
      </c>
      <c r="L36" s="16">
        <v>867.0365000000005</v>
      </c>
      <c r="M36" s="14">
        <v>7468</v>
      </c>
      <c r="N36" s="14">
        <v>5000</v>
      </c>
      <c r="P36" s="14">
        <v>0</v>
      </c>
      <c r="Q36" s="14">
        <v>0</v>
      </c>
      <c r="R36" s="14">
        <v>0</v>
      </c>
      <c r="S36" s="14">
        <v>0</v>
      </c>
      <c r="T36" s="16">
        <v>0</v>
      </c>
      <c r="U36" s="14"/>
      <c r="V36" s="14"/>
      <c r="W36" s="14">
        <f t="shared" si="5"/>
        <v>0</v>
      </c>
      <c r="X36" s="14" t="str">
        <f t="shared" si="0"/>
        <v/>
      </c>
      <c r="Y36" s="14">
        <f t="shared" si="1"/>
        <v>27</v>
      </c>
      <c r="Z36" s="11" t="str">
        <f t="shared" si="2"/>
        <v xml:space="preserve">BERKLEY                      </v>
      </c>
      <c r="AA36" s="11" t="str">
        <f t="shared" si="3"/>
        <v>Yes</v>
      </c>
      <c r="AB36" s="39">
        <f t="shared" si="6"/>
        <v>5000</v>
      </c>
      <c r="AC36" s="39">
        <f t="shared" si="4"/>
        <v>0</v>
      </c>
      <c r="AE36" s="14"/>
      <c r="AF36" s="14"/>
    </row>
    <row r="37" spans="1:32">
      <c r="A37" s="10">
        <f t="shared" si="7"/>
        <v>28</v>
      </c>
      <c r="B37" s="17">
        <v>28</v>
      </c>
      <c r="C37" s="17" t="s">
        <v>98</v>
      </c>
      <c r="D37" s="9" t="s">
        <v>461</v>
      </c>
      <c r="E37" s="20">
        <v>17.899999999999999</v>
      </c>
      <c r="F37" s="44">
        <v>1</v>
      </c>
      <c r="G37" s="15">
        <v>42899</v>
      </c>
      <c r="H37" s="14">
        <v>1207393</v>
      </c>
      <c r="I37" s="14">
        <v>313535</v>
      </c>
      <c r="J37" s="14">
        <v>762706</v>
      </c>
      <c r="K37" s="14">
        <v>2283634</v>
      </c>
      <c r="L37" s="16">
        <v>174.90677777777765</v>
      </c>
      <c r="M37" s="14">
        <v>13056</v>
      </c>
      <c r="N37" s="14">
        <v>5000</v>
      </c>
      <c r="P37" s="14">
        <v>0</v>
      </c>
      <c r="Q37" s="14">
        <v>0</v>
      </c>
      <c r="R37" s="14">
        <v>0</v>
      </c>
      <c r="S37" s="14">
        <v>0</v>
      </c>
      <c r="T37" s="16">
        <v>0</v>
      </c>
      <c r="U37" s="14"/>
      <c r="V37" s="14"/>
      <c r="W37" s="14">
        <f t="shared" si="5"/>
        <v>0</v>
      </c>
      <c r="X37" s="14" t="str">
        <f t="shared" si="0"/>
        <v/>
      </c>
      <c r="Y37" s="14">
        <f t="shared" si="1"/>
        <v>28</v>
      </c>
      <c r="Z37" s="11" t="str">
        <f t="shared" si="2"/>
        <v xml:space="preserve">BERLIN                       </v>
      </c>
      <c r="AA37" s="11" t="str">
        <f t="shared" si="3"/>
        <v>Yes</v>
      </c>
      <c r="AB37" s="39">
        <f t="shared" si="6"/>
        <v>5000</v>
      </c>
      <c r="AC37" s="39">
        <f t="shared" si="4"/>
        <v>0</v>
      </c>
      <c r="AE37" s="14"/>
      <c r="AF37" s="14"/>
    </row>
    <row r="38" spans="1:32">
      <c r="A38" s="10">
        <f t="shared" si="7"/>
        <v>29</v>
      </c>
      <c r="B38" s="11">
        <v>29</v>
      </c>
      <c r="C38" s="11" t="s">
        <v>137</v>
      </c>
      <c r="D38" s="9" t="s">
        <v>101</v>
      </c>
      <c r="E38" s="20">
        <v>0</v>
      </c>
      <c r="F38" s="44">
        <v>0</v>
      </c>
      <c r="G38" s="11"/>
      <c r="H38" s="14"/>
      <c r="I38" s="14"/>
      <c r="J38" s="14"/>
      <c r="K38" s="14"/>
      <c r="L38" s="16"/>
      <c r="M38" s="14"/>
      <c r="N38" s="14"/>
      <c r="P38" s="14"/>
      <c r="Q38" s="14"/>
      <c r="R38" s="14"/>
      <c r="S38" s="14"/>
      <c r="T38" s="16"/>
      <c r="U38" s="14"/>
      <c r="V38" s="14"/>
      <c r="W38" s="14">
        <f t="shared" si="5"/>
        <v>4</v>
      </c>
      <c r="X38" s="14" t="str">
        <f t="shared" si="0"/>
        <v>You have chosen a non-operating school district</v>
      </c>
      <c r="Y38" s="14">
        <f t="shared" si="1"/>
        <v>29</v>
      </c>
      <c r="Z38" s="11" t="str">
        <f t="shared" si="2"/>
        <v>BERNARDSTON</v>
      </c>
      <c r="AA38" s="11" t="str">
        <f t="shared" si="3"/>
        <v/>
      </c>
      <c r="AB38" s="39">
        <f t="shared" si="6"/>
        <v>0</v>
      </c>
      <c r="AC38" s="39">
        <f t="shared" si="4"/>
        <v>0</v>
      </c>
      <c r="AE38" s="14"/>
      <c r="AF38" s="14"/>
    </row>
    <row r="39" spans="1:32">
      <c r="A39" s="10">
        <f t="shared" si="7"/>
        <v>30</v>
      </c>
      <c r="B39" s="17">
        <v>30</v>
      </c>
      <c r="C39" s="17" t="s">
        <v>99</v>
      </c>
      <c r="D39" s="9" t="s">
        <v>461</v>
      </c>
      <c r="E39" s="20">
        <v>101.83</v>
      </c>
      <c r="F39" s="44">
        <v>1</v>
      </c>
      <c r="G39" s="15">
        <v>42899</v>
      </c>
      <c r="H39" s="14">
        <v>20801011</v>
      </c>
      <c r="I39" s="14">
        <v>3525601</v>
      </c>
      <c r="J39" s="14">
        <v>11763130</v>
      </c>
      <c r="K39" s="14">
        <v>36089742</v>
      </c>
      <c r="L39" s="16">
        <v>4197.3480000000718</v>
      </c>
      <c r="M39" s="14">
        <v>8598</v>
      </c>
      <c r="N39" s="14">
        <v>5000</v>
      </c>
      <c r="P39" s="14">
        <v>0</v>
      </c>
      <c r="Q39" s="14">
        <v>0</v>
      </c>
      <c r="R39" s="14">
        <v>0</v>
      </c>
      <c r="S39" s="14">
        <v>0</v>
      </c>
      <c r="T39" s="16">
        <v>0</v>
      </c>
      <c r="U39" s="14"/>
      <c r="V39" s="14"/>
      <c r="W39" s="14">
        <f t="shared" si="5"/>
        <v>0</v>
      </c>
      <c r="X39" s="14" t="str">
        <f t="shared" si="0"/>
        <v/>
      </c>
      <c r="Y39" s="14">
        <f t="shared" si="1"/>
        <v>30</v>
      </c>
      <c r="Z39" s="11" t="str">
        <f t="shared" si="2"/>
        <v xml:space="preserve">BEVERLY                      </v>
      </c>
      <c r="AA39" s="11" t="str">
        <f t="shared" si="3"/>
        <v>Yes</v>
      </c>
      <c r="AB39" s="39">
        <f t="shared" si="6"/>
        <v>5000</v>
      </c>
      <c r="AC39" s="39">
        <f t="shared" si="4"/>
        <v>0</v>
      </c>
      <c r="AE39" s="14"/>
      <c r="AF39" s="14"/>
    </row>
    <row r="40" spans="1:32">
      <c r="A40" s="10">
        <f t="shared" si="7"/>
        <v>31</v>
      </c>
      <c r="B40" s="11">
        <v>31</v>
      </c>
      <c r="C40" s="11" t="s">
        <v>138</v>
      </c>
      <c r="D40" s="9" t="s">
        <v>101</v>
      </c>
      <c r="E40" s="20">
        <v>0</v>
      </c>
      <c r="F40" s="44">
        <v>1</v>
      </c>
      <c r="G40" s="11"/>
      <c r="H40" s="14"/>
      <c r="I40" s="14"/>
      <c r="J40" s="14"/>
      <c r="K40" s="14"/>
      <c r="L40" s="16"/>
      <c r="M40" s="14"/>
      <c r="N40" s="14"/>
      <c r="P40" s="14"/>
      <c r="Q40" s="14"/>
      <c r="R40" s="14"/>
      <c r="S40" s="14"/>
      <c r="T40" s="16"/>
      <c r="U40" s="14"/>
      <c r="V40" s="14"/>
      <c r="W40" s="14">
        <f t="shared" si="5"/>
        <v>3</v>
      </c>
      <c r="X40" s="14" t="str">
        <f t="shared" si="0"/>
        <v>You have chosen a district that does not enroll school choice pupils in FY17</v>
      </c>
      <c r="Y40" s="14">
        <f t="shared" si="1"/>
        <v>31</v>
      </c>
      <c r="Z40" s="11" t="str">
        <f t="shared" si="2"/>
        <v>BILLERICA</v>
      </c>
      <c r="AA40" s="11" t="str">
        <f t="shared" si="3"/>
        <v/>
      </c>
      <c r="AB40" s="39">
        <f t="shared" si="6"/>
        <v>0</v>
      </c>
      <c r="AC40" s="39">
        <f t="shared" si="4"/>
        <v>0</v>
      </c>
      <c r="AE40" s="14"/>
      <c r="AF40" s="14"/>
    </row>
    <row r="41" spans="1:32">
      <c r="A41" s="10">
        <f t="shared" si="7"/>
        <v>32</v>
      </c>
      <c r="B41" s="11">
        <v>32</v>
      </c>
      <c r="C41" s="11" t="s">
        <v>139</v>
      </c>
      <c r="D41" s="9" t="s">
        <v>101</v>
      </c>
      <c r="E41" s="20">
        <v>0</v>
      </c>
      <c r="F41" s="44">
        <v>0</v>
      </c>
      <c r="G41" s="11"/>
      <c r="H41" s="14"/>
      <c r="I41" s="14"/>
      <c r="J41" s="14"/>
      <c r="K41" s="14"/>
      <c r="L41" s="16"/>
      <c r="M41" s="14"/>
      <c r="N41" s="14"/>
      <c r="P41" s="14"/>
      <c r="Q41" s="14"/>
      <c r="R41" s="14"/>
      <c r="S41" s="14"/>
      <c r="T41" s="16"/>
      <c r="U41" s="14"/>
      <c r="V41" s="14"/>
      <c r="W41" s="14">
        <f t="shared" si="5"/>
        <v>4</v>
      </c>
      <c r="X41" s="14" t="str">
        <f t="shared" si="0"/>
        <v>You have chosen a non-operating school district</v>
      </c>
      <c r="Y41" s="14">
        <f t="shared" si="1"/>
        <v>32</v>
      </c>
      <c r="Z41" s="11" t="str">
        <f t="shared" si="2"/>
        <v>BLACKSTONE</v>
      </c>
      <c r="AA41" s="11" t="str">
        <f t="shared" si="3"/>
        <v/>
      </c>
      <c r="AB41" s="39">
        <f t="shared" si="6"/>
        <v>0</v>
      </c>
      <c r="AC41" s="39">
        <f t="shared" si="4"/>
        <v>0</v>
      </c>
      <c r="AE41" s="14"/>
      <c r="AF41" s="14"/>
    </row>
    <row r="42" spans="1:32">
      <c r="A42" s="10">
        <f t="shared" si="7"/>
        <v>33</v>
      </c>
      <c r="B42" s="11">
        <v>33</v>
      </c>
      <c r="C42" s="11" t="s">
        <v>140</v>
      </c>
      <c r="D42" s="9" t="s">
        <v>101</v>
      </c>
      <c r="E42" s="20">
        <v>0</v>
      </c>
      <c r="F42" s="44">
        <v>0</v>
      </c>
      <c r="G42" s="11"/>
      <c r="H42" s="14"/>
      <c r="I42" s="14"/>
      <c r="J42" s="14"/>
      <c r="K42" s="14"/>
      <c r="L42" s="16"/>
      <c r="M42" s="14"/>
      <c r="N42" s="14"/>
      <c r="P42" s="14"/>
      <c r="Q42" s="14"/>
      <c r="R42" s="14"/>
      <c r="S42" s="14"/>
      <c r="T42" s="16"/>
      <c r="U42" s="14"/>
      <c r="V42" s="14"/>
      <c r="W42" s="14">
        <f t="shared" si="5"/>
        <v>4</v>
      </c>
      <c r="X42" s="14" t="str">
        <f t="shared" si="0"/>
        <v>You have chosen a non-operating school district</v>
      </c>
      <c r="Y42" s="14">
        <f t="shared" ref="Y42:Y73" si="8">B42</f>
        <v>33</v>
      </c>
      <c r="Z42" s="11" t="str">
        <f t="shared" ref="Z42:Z73" si="9">C42</f>
        <v>BLANDFORD</v>
      </c>
      <c r="AA42" s="11" t="str">
        <f t="shared" ref="AA42:AA73" si="10">IF(D42="Yes", D42, "")</f>
        <v/>
      </c>
      <c r="AB42" s="39">
        <f t="shared" si="6"/>
        <v>0</v>
      </c>
      <c r="AC42" s="39">
        <f t="shared" si="4"/>
        <v>0</v>
      </c>
      <c r="AE42" s="14"/>
      <c r="AF42" s="14"/>
    </row>
    <row r="43" spans="1:32">
      <c r="A43" s="10">
        <f t="shared" si="7"/>
        <v>34</v>
      </c>
      <c r="B43" s="11">
        <v>34</v>
      </c>
      <c r="C43" s="11" t="s">
        <v>141</v>
      </c>
      <c r="D43" s="9" t="s">
        <v>101</v>
      </c>
      <c r="E43" s="20">
        <v>0</v>
      </c>
      <c r="F43" s="44">
        <v>0</v>
      </c>
      <c r="G43" s="11"/>
      <c r="H43" s="14"/>
      <c r="I43" s="14"/>
      <c r="J43" s="14"/>
      <c r="K43" s="14"/>
      <c r="L43" s="16"/>
      <c r="M43" s="14"/>
      <c r="N43" s="14"/>
      <c r="P43" s="14"/>
      <c r="Q43" s="14"/>
      <c r="R43" s="14"/>
      <c r="S43" s="14"/>
      <c r="T43" s="16"/>
      <c r="U43" s="14"/>
      <c r="V43" s="14"/>
      <c r="W43" s="14">
        <f t="shared" si="5"/>
        <v>4</v>
      </c>
      <c r="X43" s="14" t="str">
        <f t="shared" si="0"/>
        <v>You have chosen a non-operating school district</v>
      </c>
      <c r="Y43" s="14">
        <f t="shared" si="8"/>
        <v>34</v>
      </c>
      <c r="Z43" s="11" t="str">
        <f t="shared" si="9"/>
        <v>BOLTON</v>
      </c>
      <c r="AA43" s="11" t="str">
        <f t="shared" si="10"/>
        <v/>
      </c>
      <c r="AB43" s="39">
        <f t="shared" si="6"/>
        <v>0</v>
      </c>
      <c r="AC43" s="39">
        <f t="shared" si="4"/>
        <v>0</v>
      </c>
      <c r="AE43" s="14"/>
      <c r="AF43" s="14"/>
    </row>
    <row r="44" spans="1:32">
      <c r="A44" s="10">
        <f t="shared" si="7"/>
        <v>35</v>
      </c>
      <c r="B44" s="11">
        <v>35</v>
      </c>
      <c r="C44" s="11" t="s">
        <v>142</v>
      </c>
      <c r="D44" s="9" t="s">
        <v>101</v>
      </c>
      <c r="E44" s="20">
        <v>0</v>
      </c>
      <c r="F44" s="44">
        <v>1</v>
      </c>
      <c r="G44" s="11"/>
      <c r="H44" s="14"/>
      <c r="I44" s="14"/>
      <c r="J44" s="14"/>
      <c r="K44" s="14"/>
      <c r="L44" s="16"/>
      <c r="M44" s="14"/>
      <c r="N44" s="14"/>
      <c r="P44" s="14"/>
      <c r="Q44" s="14"/>
      <c r="R44" s="14"/>
      <c r="S44" s="14"/>
      <c r="T44" s="16"/>
      <c r="U44" s="14"/>
      <c r="V44" s="14"/>
      <c r="W44" s="14">
        <f t="shared" si="5"/>
        <v>3</v>
      </c>
      <c r="X44" s="14" t="str">
        <f t="shared" si="0"/>
        <v>You have chosen a district that does not enroll school choice pupils in FY17</v>
      </c>
      <c r="Y44" s="14">
        <f t="shared" si="8"/>
        <v>35</v>
      </c>
      <c r="Z44" s="11" t="str">
        <f t="shared" si="9"/>
        <v>BOSTON</v>
      </c>
      <c r="AA44" s="11" t="str">
        <f t="shared" si="10"/>
        <v/>
      </c>
      <c r="AB44" s="39">
        <f t="shared" si="6"/>
        <v>0</v>
      </c>
      <c r="AC44" s="39">
        <f t="shared" si="4"/>
        <v>0</v>
      </c>
      <c r="AE44" s="14"/>
      <c r="AF44" s="14"/>
    </row>
    <row r="45" spans="1:32">
      <c r="A45" s="10">
        <f t="shared" si="7"/>
        <v>36</v>
      </c>
      <c r="B45" s="17">
        <v>36</v>
      </c>
      <c r="C45" s="17" t="s">
        <v>407</v>
      </c>
      <c r="D45" s="9" t="s">
        <v>461</v>
      </c>
      <c r="E45" s="20">
        <v>136.69</v>
      </c>
      <c r="F45" s="44">
        <v>1</v>
      </c>
      <c r="G45" s="15">
        <v>42899</v>
      </c>
      <c r="H45" s="14">
        <v>11054466</v>
      </c>
      <c r="I45" s="14">
        <v>1812292</v>
      </c>
      <c r="J45" s="14">
        <v>6957122</v>
      </c>
      <c r="K45" s="14">
        <v>19823880</v>
      </c>
      <c r="L45" s="16">
        <v>1911.0556111111091</v>
      </c>
      <c r="M45" s="14">
        <v>10373</v>
      </c>
      <c r="N45" s="14">
        <v>5000</v>
      </c>
      <c r="P45" s="14">
        <v>0</v>
      </c>
      <c r="Q45" s="14">
        <v>0</v>
      </c>
      <c r="R45" s="14">
        <v>0</v>
      </c>
      <c r="S45" s="14">
        <v>0</v>
      </c>
      <c r="T45" s="16">
        <v>0</v>
      </c>
      <c r="U45" s="14"/>
      <c r="V45" s="14"/>
      <c r="W45" s="14">
        <f t="shared" si="5"/>
        <v>0</v>
      </c>
      <c r="X45" s="14" t="str">
        <f t="shared" si="0"/>
        <v/>
      </c>
      <c r="Y45" s="14">
        <f t="shared" si="8"/>
        <v>36</v>
      </c>
      <c r="Z45" s="11" t="str">
        <f t="shared" si="9"/>
        <v xml:space="preserve">BOURNE                       </v>
      </c>
      <c r="AA45" s="11" t="str">
        <f t="shared" si="10"/>
        <v>Yes</v>
      </c>
      <c r="AB45" s="39">
        <f t="shared" si="6"/>
        <v>5000</v>
      </c>
      <c r="AC45" s="39">
        <f t="shared" si="4"/>
        <v>0</v>
      </c>
      <c r="AE45" s="14"/>
      <c r="AF45" s="14"/>
    </row>
    <row r="46" spans="1:32">
      <c r="A46" s="10">
        <f t="shared" si="7"/>
        <v>37</v>
      </c>
      <c r="B46" s="17">
        <v>37</v>
      </c>
      <c r="C46" s="17" t="s">
        <v>408</v>
      </c>
      <c r="D46" s="9" t="s">
        <v>101</v>
      </c>
      <c r="E46" s="20">
        <v>0</v>
      </c>
      <c r="F46" s="44">
        <v>0</v>
      </c>
      <c r="G46" s="15"/>
      <c r="H46" s="14"/>
      <c r="I46" s="14"/>
      <c r="J46" s="14"/>
      <c r="K46" s="14"/>
      <c r="L46" s="16"/>
      <c r="M46" s="14"/>
      <c r="N46" s="14"/>
      <c r="P46" s="14"/>
      <c r="Q46" s="14"/>
      <c r="R46" s="14"/>
      <c r="S46" s="14"/>
      <c r="T46" s="16"/>
      <c r="U46" s="14"/>
      <c r="V46" s="14"/>
      <c r="W46" s="14">
        <f t="shared" si="5"/>
        <v>4</v>
      </c>
      <c r="X46" s="14" t="str">
        <f t="shared" si="0"/>
        <v>You have chosen a non-operating school district</v>
      </c>
      <c r="Y46" s="14">
        <f t="shared" si="8"/>
        <v>37</v>
      </c>
      <c r="Z46" s="11" t="str">
        <f t="shared" si="9"/>
        <v xml:space="preserve">BOXBOROUGH                   </v>
      </c>
      <c r="AA46" s="11" t="str">
        <f t="shared" si="10"/>
        <v/>
      </c>
      <c r="AB46" s="39">
        <f t="shared" si="6"/>
        <v>0</v>
      </c>
      <c r="AC46" s="39">
        <f t="shared" si="4"/>
        <v>0</v>
      </c>
      <c r="AE46" s="14"/>
      <c r="AF46" s="14"/>
    </row>
    <row r="47" spans="1:32">
      <c r="A47" s="10">
        <f t="shared" si="7"/>
        <v>38</v>
      </c>
      <c r="B47" s="11">
        <v>38</v>
      </c>
      <c r="C47" s="11" t="s">
        <v>143</v>
      </c>
      <c r="D47" s="9" t="s">
        <v>101</v>
      </c>
      <c r="E47" s="20">
        <v>0</v>
      </c>
      <c r="F47" s="44">
        <v>1</v>
      </c>
      <c r="G47" s="11"/>
      <c r="H47" s="14"/>
      <c r="I47" s="14"/>
      <c r="J47" s="14"/>
      <c r="K47" s="14"/>
      <c r="L47" s="16"/>
      <c r="M47" s="14"/>
      <c r="N47" s="14"/>
      <c r="P47" s="14"/>
      <c r="Q47" s="14"/>
      <c r="R47" s="14"/>
      <c r="S47" s="14"/>
      <c r="T47" s="16"/>
      <c r="U47" s="14"/>
      <c r="V47" s="14"/>
      <c r="W47" s="14">
        <f t="shared" si="5"/>
        <v>3</v>
      </c>
      <c r="X47" s="14" t="str">
        <f t="shared" si="0"/>
        <v>You have chosen a district that does not enroll school choice pupils in FY17</v>
      </c>
      <c r="Y47" s="14">
        <f t="shared" si="8"/>
        <v>38</v>
      </c>
      <c r="Z47" s="11" t="str">
        <f t="shared" si="9"/>
        <v>BOXFORD</v>
      </c>
      <c r="AA47" s="11" t="str">
        <f t="shared" si="10"/>
        <v/>
      </c>
      <c r="AB47" s="39">
        <f t="shared" si="6"/>
        <v>0</v>
      </c>
      <c r="AC47" s="39">
        <f t="shared" si="4"/>
        <v>0</v>
      </c>
      <c r="AE47" s="14"/>
      <c r="AF47" s="14"/>
    </row>
    <row r="48" spans="1:32">
      <c r="A48" s="10">
        <f t="shared" si="7"/>
        <v>39</v>
      </c>
      <c r="B48" s="17">
        <v>39</v>
      </c>
      <c r="C48" s="17" t="s">
        <v>409</v>
      </c>
      <c r="D48" s="9" t="s">
        <v>461</v>
      </c>
      <c r="E48" s="20">
        <v>18.779999999999998</v>
      </c>
      <c r="F48" s="44">
        <v>1</v>
      </c>
      <c r="G48" s="15">
        <v>42899</v>
      </c>
      <c r="H48" s="14">
        <v>1461333</v>
      </c>
      <c r="I48" s="14">
        <v>267328</v>
      </c>
      <c r="J48" s="14">
        <v>692659</v>
      </c>
      <c r="K48" s="14">
        <v>2421320</v>
      </c>
      <c r="L48" s="16">
        <v>292.67316666666659</v>
      </c>
      <c r="M48" s="14">
        <v>8273</v>
      </c>
      <c r="N48" s="14">
        <v>5000</v>
      </c>
      <c r="P48" s="14">
        <v>0</v>
      </c>
      <c r="Q48" s="14">
        <v>0</v>
      </c>
      <c r="R48" s="14">
        <v>0</v>
      </c>
      <c r="S48" s="14">
        <v>0</v>
      </c>
      <c r="T48" s="16">
        <v>0</v>
      </c>
      <c r="U48" s="14"/>
      <c r="V48" s="14"/>
      <c r="W48" s="14">
        <f t="shared" si="5"/>
        <v>0</v>
      </c>
      <c r="X48" s="14" t="str">
        <f t="shared" si="0"/>
        <v/>
      </c>
      <c r="Y48" s="14">
        <f t="shared" si="8"/>
        <v>39</v>
      </c>
      <c r="Z48" s="11" t="str">
        <f t="shared" si="9"/>
        <v xml:space="preserve">BOYLSTON                     </v>
      </c>
      <c r="AA48" s="11" t="str">
        <f t="shared" si="10"/>
        <v>Yes</v>
      </c>
      <c r="AB48" s="39">
        <f t="shared" si="6"/>
        <v>5000</v>
      </c>
      <c r="AC48" s="39">
        <f t="shared" si="4"/>
        <v>0</v>
      </c>
      <c r="AE48" s="14"/>
      <c r="AF48" s="14"/>
    </row>
    <row r="49" spans="1:32">
      <c r="A49" s="10">
        <f t="shared" si="7"/>
        <v>40</v>
      </c>
      <c r="B49" s="11">
        <v>40</v>
      </c>
      <c r="C49" s="11" t="s">
        <v>144</v>
      </c>
      <c r="D49" s="9" t="s">
        <v>101</v>
      </c>
      <c r="E49" s="20">
        <v>0</v>
      </c>
      <c r="F49" s="44">
        <v>1</v>
      </c>
      <c r="G49" s="11"/>
      <c r="H49" s="14"/>
      <c r="I49" s="14"/>
      <c r="J49" s="14"/>
      <c r="K49" s="14"/>
      <c r="L49" s="16"/>
      <c r="M49" s="14"/>
      <c r="N49" s="14"/>
      <c r="P49" s="14"/>
      <c r="Q49" s="14"/>
      <c r="R49" s="14"/>
      <c r="S49" s="14"/>
      <c r="T49" s="16"/>
      <c r="U49" s="14"/>
      <c r="V49" s="14"/>
      <c r="W49" s="14">
        <f t="shared" si="5"/>
        <v>3</v>
      </c>
      <c r="X49" s="14" t="str">
        <f t="shared" si="0"/>
        <v>You have chosen a district that does not enroll school choice pupils in FY17</v>
      </c>
      <c r="Y49" s="14">
        <f t="shared" si="8"/>
        <v>40</v>
      </c>
      <c r="Z49" s="11" t="str">
        <f t="shared" si="9"/>
        <v>BRAINTREE</v>
      </c>
      <c r="AA49" s="11" t="str">
        <f t="shared" si="10"/>
        <v/>
      </c>
      <c r="AB49" s="39">
        <f t="shared" si="6"/>
        <v>0</v>
      </c>
      <c r="AC49" s="39">
        <f t="shared" si="4"/>
        <v>0</v>
      </c>
      <c r="AE49" s="14"/>
      <c r="AF49" s="14"/>
    </row>
    <row r="50" spans="1:32">
      <c r="A50" s="10">
        <f t="shared" si="7"/>
        <v>41</v>
      </c>
      <c r="B50" s="11">
        <v>41</v>
      </c>
      <c r="C50" s="11" t="s">
        <v>145</v>
      </c>
      <c r="D50" s="9" t="s">
        <v>101</v>
      </c>
      <c r="E50" s="20">
        <v>0</v>
      </c>
      <c r="F50" s="44">
        <v>1</v>
      </c>
      <c r="G50" s="11"/>
      <c r="H50" s="14"/>
      <c r="I50" s="14"/>
      <c r="J50" s="14"/>
      <c r="K50" s="14"/>
      <c r="L50" s="16"/>
      <c r="M50" s="14"/>
      <c r="N50" s="14"/>
      <c r="P50" s="14"/>
      <c r="Q50" s="14"/>
      <c r="R50" s="14"/>
      <c r="S50" s="14"/>
      <c r="T50" s="16"/>
      <c r="U50" s="14"/>
      <c r="V50" s="14"/>
      <c r="W50" s="14">
        <f t="shared" si="5"/>
        <v>3</v>
      </c>
      <c r="X50" s="14" t="str">
        <f t="shared" si="0"/>
        <v>You have chosen a district that does not enroll school choice pupils in FY17</v>
      </c>
      <c r="Y50" s="14">
        <f t="shared" si="8"/>
        <v>41</v>
      </c>
      <c r="Z50" s="11" t="str">
        <f t="shared" si="9"/>
        <v>BREWSTER</v>
      </c>
      <c r="AA50" s="11" t="str">
        <f t="shared" si="10"/>
        <v/>
      </c>
      <c r="AB50" s="39">
        <f t="shared" si="6"/>
        <v>0</v>
      </c>
      <c r="AC50" s="39">
        <f t="shared" si="4"/>
        <v>0</v>
      </c>
      <c r="AE50" s="14"/>
      <c r="AF50" s="14"/>
    </row>
    <row r="51" spans="1:32">
      <c r="A51" s="10">
        <f t="shared" si="7"/>
        <v>42</v>
      </c>
      <c r="B51" s="11">
        <v>42</v>
      </c>
      <c r="C51" s="11" t="s">
        <v>146</v>
      </c>
      <c r="D51" s="9" t="s">
        <v>101</v>
      </c>
      <c r="E51" s="20">
        <v>0</v>
      </c>
      <c r="F51" s="44">
        <v>0</v>
      </c>
      <c r="G51" s="11"/>
      <c r="H51" s="14"/>
      <c r="I51" s="14"/>
      <c r="J51" s="14"/>
      <c r="K51" s="14"/>
      <c r="L51" s="16"/>
      <c r="M51" s="14"/>
      <c r="N51" s="14"/>
      <c r="P51" s="14"/>
      <c r="Q51" s="14"/>
      <c r="R51" s="14"/>
      <c r="S51" s="14"/>
      <c r="T51" s="16"/>
      <c r="U51" s="14"/>
      <c r="V51" s="14"/>
      <c r="W51" s="14">
        <f t="shared" si="5"/>
        <v>4</v>
      </c>
      <c r="X51" s="14" t="str">
        <f t="shared" si="0"/>
        <v>You have chosen a non-operating school district</v>
      </c>
      <c r="Y51" s="14">
        <f t="shared" si="8"/>
        <v>42</v>
      </c>
      <c r="Z51" s="11" t="str">
        <f t="shared" si="9"/>
        <v>BRIDGEWATER</v>
      </c>
      <c r="AA51" s="11" t="str">
        <f t="shared" si="10"/>
        <v/>
      </c>
      <c r="AB51" s="39">
        <f t="shared" si="6"/>
        <v>0</v>
      </c>
      <c r="AC51" s="39">
        <f t="shared" si="4"/>
        <v>0</v>
      </c>
      <c r="AE51" s="14"/>
      <c r="AF51" s="14"/>
    </row>
    <row r="52" spans="1:32">
      <c r="A52" s="10">
        <f t="shared" si="7"/>
        <v>43</v>
      </c>
      <c r="B52" s="11">
        <v>43</v>
      </c>
      <c r="C52" s="11" t="s">
        <v>147</v>
      </c>
      <c r="D52" s="9" t="s">
        <v>101</v>
      </c>
      <c r="E52" s="20">
        <v>0</v>
      </c>
      <c r="F52" s="44">
        <v>1</v>
      </c>
      <c r="G52" s="11"/>
      <c r="H52" s="14"/>
      <c r="I52" s="14"/>
      <c r="J52" s="14"/>
      <c r="K52" s="14"/>
      <c r="L52" s="16"/>
      <c r="M52" s="14"/>
      <c r="N52" s="14"/>
      <c r="P52" s="14"/>
      <c r="Q52" s="14"/>
      <c r="R52" s="14"/>
      <c r="S52" s="14"/>
      <c r="T52" s="16"/>
      <c r="U52" s="14"/>
      <c r="V52" s="14"/>
      <c r="W52" s="14">
        <f t="shared" si="5"/>
        <v>3</v>
      </c>
      <c r="X52" s="14" t="str">
        <f t="shared" si="0"/>
        <v>You have chosen a district that does not enroll school choice pupils in FY17</v>
      </c>
      <c r="Y52" s="14">
        <f t="shared" si="8"/>
        <v>43</v>
      </c>
      <c r="Z52" s="11" t="str">
        <f t="shared" si="9"/>
        <v>BRIMFIELD</v>
      </c>
      <c r="AA52" s="11" t="str">
        <f t="shared" si="10"/>
        <v/>
      </c>
      <c r="AB52" s="39">
        <f t="shared" si="6"/>
        <v>0</v>
      </c>
      <c r="AC52" s="39">
        <f t="shared" si="4"/>
        <v>0</v>
      </c>
      <c r="AE52" s="14"/>
      <c r="AF52" s="14"/>
    </row>
    <row r="53" spans="1:32">
      <c r="A53" s="10">
        <f t="shared" si="7"/>
        <v>44</v>
      </c>
      <c r="B53" s="17">
        <v>44</v>
      </c>
      <c r="C53" s="17" t="s">
        <v>412</v>
      </c>
      <c r="D53" s="9" t="s">
        <v>461</v>
      </c>
      <c r="E53" s="20">
        <v>22.349999999999998</v>
      </c>
      <c r="F53" s="44">
        <v>1</v>
      </c>
      <c r="G53" s="15">
        <v>42899</v>
      </c>
      <c r="H53" s="14">
        <v>88074396</v>
      </c>
      <c r="I53" s="14">
        <v>17697975</v>
      </c>
      <c r="J53" s="14">
        <v>54059452</v>
      </c>
      <c r="K53" s="14">
        <v>159831823</v>
      </c>
      <c r="L53" s="16">
        <v>15993.722611111545</v>
      </c>
      <c r="M53" s="14">
        <v>9993</v>
      </c>
      <c r="N53" s="14">
        <v>5000</v>
      </c>
      <c r="P53" s="14">
        <v>1257572.1000000001</v>
      </c>
      <c r="Q53" s="14">
        <v>222603</v>
      </c>
      <c r="R53" s="14">
        <v>771889</v>
      </c>
      <c r="S53" s="14">
        <v>2252064.1</v>
      </c>
      <c r="T53" s="16">
        <v>201.16688888888885</v>
      </c>
      <c r="U53" s="14">
        <v>11195</v>
      </c>
      <c r="V53" s="14">
        <v>5000</v>
      </c>
      <c r="W53" s="14">
        <f t="shared" si="5"/>
        <v>0</v>
      </c>
      <c r="X53" s="14" t="str">
        <f t="shared" si="0"/>
        <v/>
      </c>
      <c r="Y53" s="14">
        <f t="shared" si="8"/>
        <v>44</v>
      </c>
      <c r="Z53" s="11" t="str">
        <f t="shared" si="9"/>
        <v xml:space="preserve">BROCKTON                     </v>
      </c>
      <c r="AA53" s="11" t="str">
        <f t="shared" si="10"/>
        <v>Yes</v>
      </c>
      <c r="AB53" s="39">
        <f t="shared" si="6"/>
        <v>5000</v>
      </c>
      <c r="AC53" s="39">
        <f t="shared" si="4"/>
        <v>5000</v>
      </c>
      <c r="AE53" s="14"/>
      <c r="AF53" s="14"/>
    </row>
    <row r="54" spans="1:32">
      <c r="A54" s="10">
        <f t="shared" si="7"/>
        <v>45</v>
      </c>
      <c r="B54" s="17">
        <v>45</v>
      </c>
      <c r="C54" s="17" t="s">
        <v>413</v>
      </c>
      <c r="D54" s="9" t="s">
        <v>461</v>
      </c>
      <c r="E54" s="20">
        <v>58.58</v>
      </c>
      <c r="F54" s="44">
        <v>1</v>
      </c>
      <c r="G54" s="15">
        <v>42899</v>
      </c>
      <c r="H54" s="14">
        <v>1470595</v>
      </c>
      <c r="I54" s="14">
        <v>349953</v>
      </c>
      <c r="J54" s="14">
        <v>682304</v>
      </c>
      <c r="K54" s="14">
        <v>2502852</v>
      </c>
      <c r="L54" s="16">
        <v>311.66605555555543</v>
      </c>
      <c r="M54" s="14">
        <v>8031</v>
      </c>
      <c r="N54" s="14">
        <v>5000</v>
      </c>
      <c r="P54" s="14">
        <v>0</v>
      </c>
      <c r="Q54" s="14">
        <v>0</v>
      </c>
      <c r="R54" s="14">
        <v>0</v>
      </c>
      <c r="S54" s="14">
        <v>0</v>
      </c>
      <c r="T54" s="16">
        <v>0</v>
      </c>
      <c r="U54" s="14"/>
      <c r="V54" s="14"/>
      <c r="W54" s="14">
        <f t="shared" si="5"/>
        <v>0</v>
      </c>
      <c r="X54" s="14" t="str">
        <f t="shared" si="0"/>
        <v/>
      </c>
      <c r="Y54" s="14">
        <f t="shared" si="8"/>
        <v>45</v>
      </c>
      <c r="Z54" s="11" t="str">
        <f t="shared" si="9"/>
        <v xml:space="preserve">BROOKFIELD                   </v>
      </c>
      <c r="AA54" s="11" t="str">
        <f t="shared" si="10"/>
        <v>Yes</v>
      </c>
      <c r="AB54" s="39">
        <f t="shared" si="6"/>
        <v>5000</v>
      </c>
      <c r="AC54" s="39">
        <f t="shared" si="4"/>
        <v>0</v>
      </c>
      <c r="AE54" s="14"/>
      <c r="AF54" s="14"/>
    </row>
    <row r="55" spans="1:32">
      <c r="A55" s="10">
        <f t="shared" si="7"/>
        <v>46</v>
      </c>
      <c r="B55" s="11">
        <v>46</v>
      </c>
      <c r="C55" s="11" t="s">
        <v>148</v>
      </c>
      <c r="D55" s="9" t="s">
        <v>101</v>
      </c>
      <c r="E55" s="20">
        <v>0</v>
      </c>
      <c r="F55" s="44">
        <v>1</v>
      </c>
      <c r="G55" s="11"/>
      <c r="H55" s="14"/>
      <c r="I55" s="14"/>
      <c r="J55" s="14"/>
      <c r="K55" s="14"/>
      <c r="L55" s="16"/>
      <c r="M55" s="14"/>
      <c r="N55" s="14"/>
      <c r="P55" s="14"/>
      <c r="Q55" s="14"/>
      <c r="R55" s="14"/>
      <c r="S55" s="14"/>
      <c r="T55" s="16"/>
      <c r="U55" s="14"/>
      <c r="V55" s="14"/>
      <c r="W55" s="14">
        <f t="shared" si="5"/>
        <v>3</v>
      </c>
      <c r="X55" s="14" t="str">
        <f t="shared" si="0"/>
        <v>You have chosen a district that does not enroll school choice pupils in FY17</v>
      </c>
      <c r="Y55" s="14">
        <f t="shared" si="8"/>
        <v>46</v>
      </c>
      <c r="Z55" s="11" t="str">
        <f t="shared" si="9"/>
        <v>BROOKLINE</v>
      </c>
      <c r="AA55" s="11" t="str">
        <f t="shared" si="10"/>
        <v/>
      </c>
      <c r="AB55" s="39">
        <f t="shared" si="6"/>
        <v>0</v>
      </c>
      <c r="AC55" s="39">
        <f t="shared" si="4"/>
        <v>0</v>
      </c>
      <c r="AE55" s="14"/>
      <c r="AF55" s="14"/>
    </row>
    <row r="56" spans="1:32">
      <c r="A56" s="10">
        <f t="shared" si="7"/>
        <v>47</v>
      </c>
      <c r="B56" s="11">
        <v>47</v>
      </c>
      <c r="C56" s="11" t="s">
        <v>149</v>
      </c>
      <c r="D56" s="9" t="s">
        <v>101</v>
      </c>
      <c r="E56" s="20">
        <v>0</v>
      </c>
      <c r="F56" s="44">
        <v>0</v>
      </c>
      <c r="G56" s="11"/>
      <c r="H56" s="14"/>
      <c r="I56" s="14"/>
      <c r="J56" s="14"/>
      <c r="K56" s="14"/>
      <c r="L56" s="16"/>
      <c r="M56" s="14"/>
      <c r="N56" s="14"/>
      <c r="P56" s="14"/>
      <c r="Q56" s="14"/>
      <c r="R56" s="14"/>
      <c r="S56" s="14"/>
      <c r="T56" s="16"/>
      <c r="U56" s="14"/>
      <c r="V56" s="14"/>
      <c r="W56" s="14">
        <f t="shared" si="5"/>
        <v>4</v>
      </c>
      <c r="X56" s="14" t="str">
        <f t="shared" si="0"/>
        <v>You have chosen a non-operating school district</v>
      </c>
      <c r="Y56" s="14">
        <f t="shared" si="8"/>
        <v>47</v>
      </c>
      <c r="Z56" s="11" t="str">
        <f t="shared" si="9"/>
        <v>BUCKLAND</v>
      </c>
      <c r="AA56" s="11" t="str">
        <f t="shared" si="10"/>
        <v/>
      </c>
      <c r="AB56" s="39">
        <f t="shared" si="6"/>
        <v>0</v>
      </c>
      <c r="AC56" s="39">
        <f t="shared" si="4"/>
        <v>0</v>
      </c>
      <c r="AE56" s="14"/>
      <c r="AF56" s="14"/>
    </row>
    <row r="57" spans="1:32">
      <c r="A57" s="10">
        <f t="shared" si="7"/>
        <v>48</v>
      </c>
      <c r="B57" s="11">
        <v>48</v>
      </c>
      <c r="C57" s="11" t="s">
        <v>150</v>
      </c>
      <c r="D57" s="9" t="s">
        <v>461</v>
      </c>
      <c r="E57" s="20">
        <v>29.69</v>
      </c>
      <c r="F57" s="44">
        <v>1</v>
      </c>
      <c r="G57" s="15">
        <v>42899</v>
      </c>
      <c r="H57" s="14">
        <v>30072292</v>
      </c>
      <c r="I57" s="14">
        <v>4315257</v>
      </c>
      <c r="J57" s="14">
        <v>12977040</v>
      </c>
      <c r="K57" s="14">
        <v>47364589</v>
      </c>
      <c r="L57" s="16">
        <v>3356.8617222222242</v>
      </c>
      <c r="M57" s="14">
        <v>14110</v>
      </c>
      <c r="N57" s="14">
        <v>5000</v>
      </c>
      <c r="P57" s="14">
        <v>0</v>
      </c>
      <c r="Q57" s="14">
        <v>0</v>
      </c>
      <c r="R57" s="14">
        <v>0</v>
      </c>
      <c r="S57" s="14">
        <v>0</v>
      </c>
      <c r="T57" s="16">
        <v>0</v>
      </c>
      <c r="U57" s="14"/>
      <c r="V57" s="14"/>
      <c r="W57" s="14">
        <f t="shared" si="5"/>
        <v>0</v>
      </c>
      <c r="X57" s="14" t="str">
        <f t="shared" si="0"/>
        <v/>
      </c>
      <c r="Y57" s="14">
        <f t="shared" si="8"/>
        <v>48</v>
      </c>
      <c r="Z57" s="11" t="str">
        <f t="shared" si="9"/>
        <v>BURLINGTON</v>
      </c>
      <c r="AA57" s="11" t="str">
        <f t="shared" si="10"/>
        <v>Yes</v>
      </c>
      <c r="AB57" s="39">
        <f t="shared" si="6"/>
        <v>5000</v>
      </c>
      <c r="AC57" s="39">
        <f t="shared" si="4"/>
        <v>0</v>
      </c>
      <c r="AD57" s="35"/>
      <c r="AE57" s="14"/>
      <c r="AF57" s="14"/>
    </row>
    <row r="58" spans="1:32">
      <c r="A58" s="10">
        <f t="shared" si="7"/>
        <v>49</v>
      </c>
      <c r="B58" s="11">
        <v>49</v>
      </c>
      <c r="C58" s="11" t="s">
        <v>151</v>
      </c>
      <c r="D58" s="9" t="s">
        <v>101</v>
      </c>
      <c r="E58" s="20">
        <v>0</v>
      </c>
      <c r="F58" s="44">
        <v>1</v>
      </c>
      <c r="G58" s="11"/>
      <c r="H58" s="14"/>
      <c r="I58" s="14"/>
      <c r="J58" s="14"/>
      <c r="K58" s="14"/>
      <c r="L58" s="16"/>
      <c r="M58" s="14"/>
      <c r="N58" s="14"/>
      <c r="P58" s="14"/>
      <c r="Q58" s="14"/>
      <c r="R58" s="14"/>
      <c r="S58" s="14"/>
      <c r="T58" s="16"/>
      <c r="U58" s="14"/>
      <c r="V58" s="14"/>
      <c r="W58" s="14">
        <f t="shared" si="5"/>
        <v>3</v>
      </c>
      <c r="X58" s="14" t="str">
        <f t="shared" si="0"/>
        <v>You have chosen a district that does not enroll school choice pupils in FY17</v>
      </c>
      <c r="Y58" s="14">
        <f t="shared" si="8"/>
        <v>49</v>
      </c>
      <c r="Z58" s="11" t="str">
        <f t="shared" si="9"/>
        <v>CAMBRIDGE</v>
      </c>
      <c r="AA58" s="11" t="str">
        <f t="shared" si="10"/>
        <v/>
      </c>
      <c r="AB58" s="39">
        <f t="shared" si="6"/>
        <v>0</v>
      </c>
      <c r="AC58" s="39">
        <f t="shared" si="4"/>
        <v>0</v>
      </c>
      <c r="AE58" s="14"/>
      <c r="AF58" s="14"/>
    </row>
    <row r="59" spans="1:32">
      <c r="A59" s="10">
        <f t="shared" si="7"/>
        <v>50</v>
      </c>
      <c r="B59" s="11">
        <v>50</v>
      </c>
      <c r="C59" s="11" t="s">
        <v>152</v>
      </c>
      <c r="D59" s="9" t="s">
        <v>101</v>
      </c>
      <c r="E59" s="20">
        <v>0</v>
      </c>
      <c r="F59" s="44">
        <v>1</v>
      </c>
      <c r="G59" s="11"/>
      <c r="H59" s="14"/>
      <c r="I59" s="14"/>
      <c r="J59" s="14"/>
      <c r="K59" s="14"/>
      <c r="L59" s="16"/>
      <c r="M59" s="14"/>
      <c r="N59" s="14"/>
      <c r="P59" s="14"/>
      <c r="Q59" s="14"/>
      <c r="R59" s="14"/>
      <c r="S59" s="14"/>
      <c r="T59" s="16"/>
      <c r="U59" s="14"/>
      <c r="V59" s="14"/>
      <c r="W59" s="14">
        <f t="shared" si="5"/>
        <v>3</v>
      </c>
      <c r="X59" s="14" t="str">
        <f t="shared" si="0"/>
        <v>You have chosen a district that does not enroll school choice pupils in FY17</v>
      </c>
      <c r="Y59" s="14">
        <f t="shared" si="8"/>
        <v>50</v>
      </c>
      <c r="Z59" s="11" t="str">
        <f t="shared" si="9"/>
        <v>CANTON</v>
      </c>
      <c r="AA59" s="11" t="str">
        <f t="shared" si="10"/>
        <v/>
      </c>
      <c r="AB59" s="39">
        <f t="shared" si="6"/>
        <v>0</v>
      </c>
      <c r="AC59" s="39">
        <f t="shared" si="4"/>
        <v>0</v>
      </c>
      <c r="AE59" s="14"/>
      <c r="AF59" s="14"/>
    </row>
    <row r="60" spans="1:32">
      <c r="A60" s="10">
        <f t="shared" si="7"/>
        <v>51</v>
      </c>
      <c r="B60" s="11">
        <v>51</v>
      </c>
      <c r="C60" s="11" t="s">
        <v>153</v>
      </c>
      <c r="D60" s="9" t="s">
        <v>101</v>
      </c>
      <c r="E60" s="20">
        <v>0</v>
      </c>
      <c r="F60" s="44">
        <v>1</v>
      </c>
      <c r="G60" s="11"/>
      <c r="H60" s="14"/>
      <c r="I60" s="14"/>
      <c r="J60" s="14"/>
      <c r="K60" s="14"/>
      <c r="L60" s="16"/>
      <c r="M60" s="14"/>
      <c r="N60" s="14"/>
      <c r="P60" s="14"/>
      <c r="Q60" s="14"/>
      <c r="R60" s="14"/>
      <c r="S60" s="14"/>
      <c r="T60" s="16"/>
      <c r="U60" s="14"/>
      <c r="V60" s="14"/>
      <c r="W60" s="14">
        <f t="shared" si="5"/>
        <v>3</v>
      </c>
      <c r="X60" s="14" t="str">
        <f t="shared" si="0"/>
        <v>You have chosen a district that does not enroll school choice pupils in FY17</v>
      </c>
      <c r="Y60" s="14">
        <f t="shared" si="8"/>
        <v>51</v>
      </c>
      <c r="Z60" s="11" t="str">
        <f t="shared" si="9"/>
        <v>CARLISLE</v>
      </c>
      <c r="AA60" s="11" t="str">
        <f t="shared" si="10"/>
        <v/>
      </c>
      <c r="AB60" s="39">
        <f t="shared" si="6"/>
        <v>0</v>
      </c>
      <c r="AC60" s="39">
        <f t="shared" si="4"/>
        <v>0</v>
      </c>
      <c r="AE60" s="14"/>
      <c r="AF60" s="14"/>
    </row>
    <row r="61" spans="1:32">
      <c r="A61" s="10">
        <f t="shared" si="7"/>
        <v>52</v>
      </c>
      <c r="B61" s="11">
        <v>52</v>
      </c>
      <c r="C61" s="11" t="s">
        <v>154</v>
      </c>
      <c r="D61" s="9" t="s">
        <v>461</v>
      </c>
      <c r="E61" s="20">
        <v>20</v>
      </c>
      <c r="F61" s="44">
        <v>1</v>
      </c>
      <c r="G61" s="15">
        <v>42899</v>
      </c>
      <c r="H61" s="14">
        <v>8943366</v>
      </c>
      <c r="I61" s="14">
        <v>1754785</v>
      </c>
      <c r="J61" s="14">
        <v>5241842</v>
      </c>
      <c r="K61" s="14">
        <v>15939993</v>
      </c>
      <c r="L61" s="16">
        <v>1514.0744999999949</v>
      </c>
      <c r="M61" s="14">
        <v>10528</v>
      </c>
      <c r="N61" s="14">
        <v>5000</v>
      </c>
      <c r="P61" s="14">
        <v>0</v>
      </c>
      <c r="Q61" s="14">
        <v>0</v>
      </c>
      <c r="R61" s="14">
        <v>0</v>
      </c>
      <c r="S61" s="14">
        <v>0</v>
      </c>
      <c r="T61" s="16">
        <v>0</v>
      </c>
      <c r="U61" s="14"/>
      <c r="V61" s="14"/>
      <c r="W61" s="14">
        <f t="shared" si="5"/>
        <v>0</v>
      </c>
      <c r="X61" s="14" t="str">
        <f t="shared" si="0"/>
        <v/>
      </c>
      <c r="Y61" s="14">
        <f t="shared" si="8"/>
        <v>52</v>
      </c>
      <c r="Z61" s="11" t="str">
        <f t="shared" si="9"/>
        <v>CARVER</v>
      </c>
      <c r="AA61" s="11" t="str">
        <f t="shared" si="10"/>
        <v>Yes</v>
      </c>
      <c r="AB61" s="39">
        <f t="shared" si="6"/>
        <v>5000</v>
      </c>
      <c r="AC61" s="39">
        <f t="shared" si="4"/>
        <v>0</v>
      </c>
      <c r="AE61" s="14"/>
      <c r="AF61" s="14"/>
    </row>
    <row r="62" spans="1:32">
      <c r="A62" s="10">
        <f t="shared" si="7"/>
        <v>53</v>
      </c>
      <c r="B62" s="11">
        <v>53</v>
      </c>
      <c r="C62" s="11" t="s">
        <v>155</v>
      </c>
      <c r="D62" s="9" t="s">
        <v>101</v>
      </c>
      <c r="E62" s="20">
        <v>0</v>
      </c>
      <c r="F62" s="44">
        <v>0</v>
      </c>
      <c r="G62" s="11"/>
      <c r="H62" s="14"/>
      <c r="I62" s="14"/>
      <c r="J62" s="14"/>
      <c r="K62" s="14"/>
      <c r="L62" s="16"/>
      <c r="M62" s="14"/>
      <c r="N62" s="14"/>
      <c r="P62" s="14"/>
      <c r="Q62" s="14"/>
      <c r="R62" s="14"/>
      <c r="S62" s="14"/>
      <c r="T62" s="16"/>
      <c r="U62" s="14"/>
      <c r="V62" s="14"/>
      <c r="W62" s="14">
        <f t="shared" si="5"/>
        <v>4</v>
      </c>
      <c r="X62" s="14" t="str">
        <f t="shared" si="0"/>
        <v>You have chosen a non-operating school district</v>
      </c>
      <c r="Y62" s="14">
        <f t="shared" si="8"/>
        <v>53</v>
      </c>
      <c r="Z62" s="11" t="str">
        <f t="shared" si="9"/>
        <v>CHARLEMONT</v>
      </c>
      <c r="AA62" s="11" t="str">
        <f t="shared" si="10"/>
        <v/>
      </c>
      <c r="AB62" s="39">
        <f t="shared" si="6"/>
        <v>0</v>
      </c>
      <c r="AC62" s="39">
        <f t="shared" si="4"/>
        <v>0</v>
      </c>
      <c r="AE62" s="14"/>
      <c r="AF62" s="14"/>
    </row>
    <row r="63" spans="1:32">
      <c r="A63" s="10">
        <f t="shared" si="7"/>
        <v>54</v>
      </c>
      <c r="B63" s="11">
        <v>54</v>
      </c>
      <c r="C63" s="11" t="s">
        <v>156</v>
      </c>
      <c r="D63" s="9" t="s">
        <v>101</v>
      </c>
      <c r="E63" s="20">
        <v>0</v>
      </c>
      <c r="F63" s="44">
        <v>0</v>
      </c>
      <c r="G63" s="11"/>
      <c r="H63" s="14"/>
      <c r="I63" s="14"/>
      <c r="J63" s="14"/>
      <c r="K63" s="14"/>
      <c r="L63" s="16"/>
      <c r="M63" s="14"/>
      <c r="N63" s="14"/>
      <c r="P63" s="14"/>
      <c r="Q63" s="14"/>
      <c r="R63" s="14"/>
      <c r="S63" s="14"/>
      <c r="T63" s="16"/>
      <c r="U63" s="14"/>
      <c r="V63" s="14"/>
      <c r="W63" s="14">
        <f t="shared" si="5"/>
        <v>4</v>
      </c>
      <c r="X63" s="14" t="str">
        <f t="shared" si="0"/>
        <v>You have chosen a non-operating school district</v>
      </c>
      <c r="Y63" s="14">
        <f t="shared" si="8"/>
        <v>54</v>
      </c>
      <c r="Z63" s="11" t="str">
        <f t="shared" si="9"/>
        <v>CHARLTON</v>
      </c>
      <c r="AA63" s="11" t="str">
        <f t="shared" si="10"/>
        <v/>
      </c>
      <c r="AB63" s="39">
        <f t="shared" si="6"/>
        <v>0</v>
      </c>
      <c r="AC63" s="39">
        <f t="shared" si="4"/>
        <v>0</v>
      </c>
      <c r="AE63" s="14"/>
      <c r="AF63" s="14"/>
    </row>
    <row r="64" spans="1:32">
      <c r="A64" s="10">
        <f t="shared" si="7"/>
        <v>55</v>
      </c>
      <c r="B64" s="17">
        <v>55</v>
      </c>
      <c r="C64" s="17" t="s">
        <v>100</v>
      </c>
      <c r="D64" s="9" t="s">
        <v>101</v>
      </c>
      <c r="E64" s="20">
        <v>0</v>
      </c>
      <c r="F64" s="44">
        <v>0</v>
      </c>
      <c r="G64" s="11"/>
      <c r="H64" s="14"/>
      <c r="I64" s="14"/>
      <c r="J64" s="14"/>
      <c r="K64" s="14"/>
      <c r="L64" s="16"/>
      <c r="M64" s="14"/>
      <c r="N64" s="14"/>
      <c r="P64" s="14"/>
      <c r="Q64" s="14"/>
      <c r="R64" s="14"/>
      <c r="S64" s="14"/>
      <c r="T64" s="16"/>
      <c r="U64" s="14"/>
      <c r="V64" s="14"/>
      <c r="W64" s="14">
        <f t="shared" si="5"/>
        <v>4</v>
      </c>
      <c r="X64" s="14" t="str">
        <f t="shared" si="0"/>
        <v>You have chosen a non-operating school district</v>
      </c>
      <c r="Y64" s="14">
        <f t="shared" si="8"/>
        <v>55</v>
      </c>
      <c r="Z64" s="11" t="str">
        <f t="shared" si="9"/>
        <v xml:space="preserve">CHATHAM                      </v>
      </c>
      <c r="AA64" s="11" t="str">
        <f t="shared" si="10"/>
        <v/>
      </c>
      <c r="AB64" s="39">
        <f t="shared" si="6"/>
        <v>0</v>
      </c>
      <c r="AC64" s="39">
        <f t="shared" si="4"/>
        <v>0</v>
      </c>
      <c r="AE64" s="14"/>
      <c r="AF64" s="14"/>
    </row>
    <row r="65" spans="1:32">
      <c r="A65" s="10">
        <f t="shared" si="7"/>
        <v>56</v>
      </c>
      <c r="B65" s="11">
        <v>56</v>
      </c>
      <c r="C65" s="11" t="s">
        <v>157</v>
      </c>
      <c r="D65" s="9" t="s">
        <v>461</v>
      </c>
      <c r="E65" s="20">
        <v>50.43</v>
      </c>
      <c r="F65" s="44">
        <v>1</v>
      </c>
      <c r="G65" s="15">
        <v>42899</v>
      </c>
      <c r="H65" s="14">
        <v>26613154</v>
      </c>
      <c r="I65" s="14">
        <v>4019164</v>
      </c>
      <c r="J65" s="14">
        <v>11013420</v>
      </c>
      <c r="K65" s="14">
        <v>41645738</v>
      </c>
      <c r="L65" s="16">
        <v>4711.8409444444587</v>
      </c>
      <c r="M65" s="14">
        <v>8839</v>
      </c>
      <c r="N65" s="14">
        <v>5000</v>
      </c>
      <c r="P65" s="14">
        <v>0</v>
      </c>
      <c r="Q65" s="14">
        <v>0</v>
      </c>
      <c r="R65" s="14">
        <v>0</v>
      </c>
      <c r="S65" s="14">
        <v>0</v>
      </c>
      <c r="T65" s="16">
        <v>0</v>
      </c>
      <c r="U65" s="14"/>
      <c r="V65" s="14"/>
      <c r="W65" s="14">
        <f t="shared" si="5"/>
        <v>0</v>
      </c>
      <c r="X65" s="14" t="str">
        <f t="shared" si="0"/>
        <v/>
      </c>
      <c r="Y65" s="14">
        <f t="shared" si="8"/>
        <v>56</v>
      </c>
      <c r="Z65" s="11" t="str">
        <f t="shared" si="9"/>
        <v>CHELMSFORD</v>
      </c>
      <c r="AA65" s="11" t="str">
        <f t="shared" si="10"/>
        <v>Yes</v>
      </c>
      <c r="AB65" s="39">
        <f t="shared" si="6"/>
        <v>5000</v>
      </c>
      <c r="AC65" s="39">
        <f t="shared" si="4"/>
        <v>0</v>
      </c>
      <c r="AE65" s="14"/>
      <c r="AF65" s="14"/>
    </row>
    <row r="66" spans="1:32">
      <c r="A66" s="10">
        <f t="shared" si="7"/>
        <v>57</v>
      </c>
      <c r="B66" s="11">
        <v>57</v>
      </c>
      <c r="C66" s="11" t="s">
        <v>158</v>
      </c>
      <c r="D66" s="9" t="s">
        <v>101</v>
      </c>
      <c r="E66" s="20">
        <v>0</v>
      </c>
      <c r="F66" s="44">
        <v>1</v>
      </c>
      <c r="G66" s="11"/>
      <c r="H66" s="14"/>
      <c r="I66" s="14"/>
      <c r="J66" s="14"/>
      <c r="K66" s="14"/>
      <c r="L66" s="16"/>
      <c r="M66" s="14"/>
      <c r="N66" s="14"/>
      <c r="P66" s="14"/>
      <c r="Q66" s="14"/>
      <c r="R66" s="14"/>
      <c r="S66" s="14"/>
      <c r="T66" s="16"/>
      <c r="U66" s="14"/>
      <c r="V66" s="14"/>
      <c r="W66" s="14">
        <f t="shared" si="5"/>
        <v>3</v>
      </c>
      <c r="X66" s="14" t="str">
        <f t="shared" si="0"/>
        <v>You have chosen a district that does not enroll school choice pupils in FY17</v>
      </c>
      <c r="Y66" s="14">
        <f t="shared" si="8"/>
        <v>57</v>
      </c>
      <c r="Z66" s="11" t="str">
        <f t="shared" si="9"/>
        <v>CHELSEA</v>
      </c>
      <c r="AA66" s="11" t="str">
        <f t="shared" si="10"/>
        <v/>
      </c>
      <c r="AB66" s="39">
        <f t="shared" si="6"/>
        <v>0</v>
      </c>
      <c r="AC66" s="39">
        <f t="shared" si="4"/>
        <v>0</v>
      </c>
      <c r="AE66" s="14"/>
      <c r="AF66" s="14"/>
    </row>
    <row r="67" spans="1:32">
      <c r="A67" s="10">
        <f t="shared" si="7"/>
        <v>58</v>
      </c>
      <c r="B67" s="11">
        <v>58</v>
      </c>
      <c r="C67" s="11" t="s">
        <v>159</v>
      </c>
      <c r="D67" s="9" t="s">
        <v>101</v>
      </c>
      <c r="E67" s="20">
        <v>0</v>
      </c>
      <c r="F67" s="44">
        <v>0</v>
      </c>
      <c r="G67" s="11"/>
      <c r="H67" s="14"/>
      <c r="I67" s="14"/>
      <c r="J67" s="14"/>
      <c r="K67" s="14"/>
      <c r="L67" s="16"/>
      <c r="M67" s="14"/>
      <c r="N67" s="14"/>
      <c r="P67" s="14"/>
      <c r="Q67" s="14"/>
      <c r="R67" s="14"/>
      <c r="S67" s="14"/>
      <c r="T67" s="16"/>
      <c r="U67" s="14"/>
      <c r="V67" s="14"/>
      <c r="W67" s="14">
        <f t="shared" si="5"/>
        <v>4</v>
      </c>
      <c r="X67" s="14" t="str">
        <f t="shared" si="0"/>
        <v>You have chosen a non-operating school district</v>
      </c>
      <c r="Y67" s="14">
        <f t="shared" si="8"/>
        <v>58</v>
      </c>
      <c r="Z67" s="11" t="str">
        <f t="shared" si="9"/>
        <v>CHESHIRE</v>
      </c>
      <c r="AA67" s="11" t="str">
        <f t="shared" si="10"/>
        <v/>
      </c>
      <c r="AB67" s="39">
        <f t="shared" si="6"/>
        <v>0</v>
      </c>
      <c r="AC67" s="39">
        <f t="shared" si="4"/>
        <v>0</v>
      </c>
      <c r="AE67" s="14"/>
      <c r="AF67" s="14"/>
    </row>
    <row r="68" spans="1:32">
      <c r="A68" s="10">
        <f t="shared" si="7"/>
        <v>59</v>
      </c>
      <c r="B68" s="11">
        <v>59</v>
      </c>
      <c r="C68" s="11" t="s">
        <v>160</v>
      </c>
      <c r="D68" s="9" t="s">
        <v>101</v>
      </c>
      <c r="E68" s="20">
        <v>0</v>
      </c>
      <c r="F68" s="44">
        <v>0</v>
      </c>
      <c r="G68" s="11"/>
      <c r="H68" s="14"/>
      <c r="I68" s="14"/>
      <c r="J68" s="14"/>
      <c r="K68" s="14"/>
      <c r="L68" s="16"/>
      <c r="M68" s="14"/>
      <c r="N68" s="14"/>
      <c r="P68" s="14"/>
      <c r="Q68" s="14"/>
      <c r="R68" s="14"/>
      <c r="S68" s="14"/>
      <c r="T68" s="16"/>
      <c r="U68" s="14"/>
      <c r="V68" s="14"/>
      <c r="W68" s="14">
        <f t="shared" si="5"/>
        <v>4</v>
      </c>
      <c r="X68" s="14" t="str">
        <f t="shared" si="0"/>
        <v>You have chosen a non-operating school district</v>
      </c>
      <c r="Y68" s="14">
        <f t="shared" si="8"/>
        <v>59</v>
      </c>
      <c r="Z68" s="11" t="str">
        <f t="shared" si="9"/>
        <v>CHESTER</v>
      </c>
      <c r="AA68" s="11" t="str">
        <f t="shared" si="10"/>
        <v/>
      </c>
      <c r="AB68" s="39">
        <f t="shared" si="6"/>
        <v>0</v>
      </c>
      <c r="AC68" s="39">
        <f t="shared" si="4"/>
        <v>0</v>
      </c>
      <c r="AE68" s="14"/>
      <c r="AF68" s="14"/>
    </row>
    <row r="69" spans="1:32">
      <c r="A69" s="10">
        <f t="shared" si="7"/>
        <v>60</v>
      </c>
      <c r="B69" s="11">
        <v>60</v>
      </c>
      <c r="C69" s="11" t="s">
        <v>161</v>
      </c>
      <c r="D69" s="9" t="s">
        <v>101</v>
      </c>
      <c r="E69" s="20">
        <v>0</v>
      </c>
      <c r="F69" s="44">
        <v>0</v>
      </c>
      <c r="G69" s="11"/>
      <c r="H69" s="14"/>
      <c r="I69" s="14"/>
      <c r="J69" s="14"/>
      <c r="K69" s="14"/>
      <c r="L69" s="16"/>
      <c r="M69" s="14"/>
      <c r="N69" s="14"/>
      <c r="P69" s="14"/>
      <c r="Q69" s="14"/>
      <c r="R69" s="14"/>
      <c r="S69" s="14"/>
      <c r="T69" s="16"/>
      <c r="U69" s="14"/>
      <c r="V69" s="14"/>
      <c r="W69" s="14">
        <f t="shared" si="5"/>
        <v>4</v>
      </c>
      <c r="X69" s="14" t="str">
        <f t="shared" si="0"/>
        <v>You have chosen a non-operating school district</v>
      </c>
      <c r="Y69" s="14">
        <f t="shared" si="8"/>
        <v>60</v>
      </c>
      <c r="Z69" s="11" t="str">
        <f t="shared" si="9"/>
        <v>CHESTERFIELD</v>
      </c>
      <c r="AA69" s="11" t="str">
        <f t="shared" si="10"/>
        <v/>
      </c>
      <c r="AB69" s="39">
        <f t="shared" si="6"/>
        <v>0</v>
      </c>
      <c r="AC69" s="39">
        <f t="shared" si="4"/>
        <v>0</v>
      </c>
      <c r="AE69" s="14"/>
      <c r="AF69" s="14"/>
    </row>
    <row r="70" spans="1:32">
      <c r="A70" s="10">
        <f t="shared" si="7"/>
        <v>61</v>
      </c>
      <c r="B70" s="17">
        <v>61</v>
      </c>
      <c r="C70" s="17" t="s">
        <v>414</v>
      </c>
      <c r="D70" s="9" t="s">
        <v>461</v>
      </c>
      <c r="E70" s="20">
        <v>181.6</v>
      </c>
      <c r="F70" s="44">
        <v>1</v>
      </c>
      <c r="G70" s="15">
        <v>42899</v>
      </c>
      <c r="H70" s="14">
        <v>37671869</v>
      </c>
      <c r="I70" s="14">
        <v>7453862</v>
      </c>
      <c r="J70" s="14">
        <v>19218008</v>
      </c>
      <c r="K70" s="14">
        <v>64343739</v>
      </c>
      <c r="L70" s="16">
        <v>6582.1471666668249</v>
      </c>
      <c r="M70" s="14">
        <v>9775</v>
      </c>
      <c r="N70" s="14">
        <v>5000</v>
      </c>
      <c r="P70" s="14">
        <v>0</v>
      </c>
      <c r="Q70" s="14">
        <v>514128</v>
      </c>
      <c r="R70" s="14">
        <v>0</v>
      </c>
      <c r="S70" s="14">
        <v>514128</v>
      </c>
      <c r="T70" s="16">
        <v>454.00177777777748</v>
      </c>
      <c r="U70" s="14">
        <v>1132</v>
      </c>
      <c r="V70" s="14">
        <v>849</v>
      </c>
      <c r="W70" s="14">
        <f t="shared" si="5"/>
        <v>0</v>
      </c>
      <c r="X70" s="14" t="str">
        <f t="shared" si="0"/>
        <v/>
      </c>
      <c r="Y70" s="14">
        <f t="shared" si="8"/>
        <v>61</v>
      </c>
      <c r="Z70" s="11" t="str">
        <f t="shared" si="9"/>
        <v xml:space="preserve">CHICOPEE                     </v>
      </c>
      <c r="AA70" s="11" t="str">
        <f t="shared" si="10"/>
        <v>Yes</v>
      </c>
      <c r="AB70" s="39">
        <f t="shared" si="6"/>
        <v>5000</v>
      </c>
      <c r="AC70" s="39">
        <f t="shared" si="4"/>
        <v>849</v>
      </c>
      <c r="AE70" s="14"/>
      <c r="AF70" s="14"/>
    </row>
    <row r="71" spans="1:32">
      <c r="A71" s="10">
        <f t="shared" si="7"/>
        <v>62</v>
      </c>
      <c r="B71" s="11">
        <v>62</v>
      </c>
      <c r="C71" s="11" t="s">
        <v>162</v>
      </c>
      <c r="D71" s="9" t="s">
        <v>101</v>
      </c>
      <c r="E71" s="20">
        <v>0</v>
      </c>
      <c r="F71" s="44">
        <v>0</v>
      </c>
      <c r="G71" s="11"/>
      <c r="H71" s="14"/>
      <c r="I71" s="14"/>
      <c r="J71" s="14"/>
      <c r="K71" s="14"/>
      <c r="L71" s="16"/>
      <c r="M71" s="14"/>
      <c r="N71" s="14"/>
      <c r="P71" s="14"/>
      <c r="Q71" s="14"/>
      <c r="R71" s="14"/>
      <c r="S71" s="14"/>
      <c r="T71" s="16"/>
      <c r="U71" s="14"/>
      <c r="V71" s="14"/>
      <c r="W71" s="14">
        <f t="shared" si="5"/>
        <v>4</v>
      </c>
      <c r="X71" s="14" t="str">
        <f t="shared" si="0"/>
        <v>You have chosen a non-operating school district</v>
      </c>
      <c r="Y71" s="14">
        <f t="shared" si="8"/>
        <v>62</v>
      </c>
      <c r="Z71" s="11" t="str">
        <f t="shared" si="9"/>
        <v>CHILMARK</v>
      </c>
      <c r="AA71" s="11" t="str">
        <f t="shared" si="10"/>
        <v/>
      </c>
      <c r="AB71" s="39">
        <f t="shared" si="6"/>
        <v>0</v>
      </c>
      <c r="AC71" s="39">
        <f t="shared" si="4"/>
        <v>0</v>
      </c>
      <c r="AE71" s="14"/>
      <c r="AF71" s="14"/>
    </row>
    <row r="72" spans="1:32">
      <c r="A72" s="10">
        <f t="shared" si="7"/>
        <v>63</v>
      </c>
      <c r="B72" s="11">
        <v>63</v>
      </c>
      <c r="C72" s="11" t="s">
        <v>163</v>
      </c>
      <c r="D72" s="9" t="s">
        <v>461</v>
      </c>
      <c r="E72" s="20">
        <v>46</v>
      </c>
      <c r="F72" s="44">
        <v>1</v>
      </c>
      <c r="G72" s="15">
        <v>42899</v>
      </c>
      <c r="H72" s="14">
        <v>967521</v>
      </c>
      <c r="I72" s="14">
        <v>157353</v>
      </c>
      <c r="J72" s="14">
        <v>471504</v>
      </c>
      <c r="K72" s="14">
        <v>1596378</v>
      </c>
      <c r="L72" s="16">
        <v>153.77999999999994</v>
      </c>
      <c r="M72" s="14">
        <v>10381</v>
      </c>
      <c r="N72" s="14">
        <v>5000</v>
      </c>
      <c r="P72" s="14">
        <v>0</v>
      </c>
      <c r="Q72" s="14">
        <v>0</v>
      </c>
      <c r="R72" s="14">
        <v>0</v>
      </c>
      <c r="S72" s="14">
        <v>0</v>
      </c>
      <c r="T72" s="16">
        <v>0</v>
      </c>
      <c r="U72" s="14"/>
      <c r="V72" s="14"/>
      <c r="W72" s="14">
        <f t="shared" si="5"/>
        <v>0</v>
      </c>
      <c r="X72" s="14" t="str">
        <f t="shared" si="0"/>
        <v/>
      </c>
      <c r="Y72" s="14">
        <f t="shared" si="8"/>
        <v>63</v>
      </c>
      <c r="Z72" s="11" t="str">
        <f t="shared" si="9"/>
        <v>CLARKSBURG</v>
      </c>
      <c r="AA72" s="11" t="str">
        <f t="shared" si="10"/>
        <v>Yes</v>
      </c>
      <c r="AB72" s="39">
        <f t="shared" si="6"/>
        <v>5000</v>
      </c>
      <c r="AC72" s="39">
        <f t="shared" si="4"/>
        <v>0</v>
      </c>
      <c r="AE72" s="14"/>
      <c r="AF72" s="14"/>
    </row>
    <row r="73" spans="1:32">
      <c r="A73" s="10">
        <f t="shared" si="7"/>
        <v>64</v>
      </c>
      <c r="B73" s="17">
        <v>64</v>
      </c>
      <c r="C73" s="17" t="s">
        <v>102</v>
      </c>
      <c r="D73" s="9" t="s">
        <v>461</v>
      </c>
      <c r="E73" s="20">
        <v>77.36999999999999</v>
      </c>
      <c r="F73" s="44">
        <v>1</v>
      </c>
      <c r="G73" s="15">
        <v>42899</v>
      </c>
      <c r="H73" s="14">
        <v>8111872</v>
      </c>
      <c r="I73" s="14">
        <v>1334461</v>
      </c>
      <c r="J73" s="14">
        <v>3956714</v>
      </c>
      <c r="K73" s="14">
        <v>13403047</v>
      </c>
      <c r="L73" s="16">
        <v>1714.2468333333272</v>
      </c>
      <c r="M73" s="14">
        <v>7819</v>
      </c>
      <c r="N73" s="14">
        <v>5000</v>
      </c>
      <c r="P73" s="14">
        <v>0</v>
      </c>
      <c r="Q73" s="14">
        <v>0</v>
      </c>
      <c r="R73" s="14">
        <v>0</v>
      </c>
      <c r="S73" s="14">
        <v>0</v>
      </c>
      <c r="T73" s="16">
        <v>0</v>
      </c>
      <c r="U73" s="14"/>
      <c r="V73" s="14"/>
      <c r="W73" s="14">
        <f t="shared" si="5"/>
        <v>0</v>
      </c>
      <c r="X73" s="14" t="str">
        <f t="shared" si="0"/>
        <v/>
      </c>
      <c r="Y73" s="14">
        <f t="shared" si="8"/>
        <v>64</v>
      </c>
      <c r="Z73" s="11" t="str">
        <f t="shared" si="9"/>
        <v xml:space="preserve">CLINTON                      </v>
      </c>
      <c r="AA73" s="11" t="str">
        <f t="shared" si="10"/>
        <v>Yes</v>
      </c>
      <c r="AB73" s="39">
        <f t="shared" si="6"/>
        <v>5000</v>
      </c>
      <c r="AC73" s="39">
        <f t="shared" si="4"/>
        <v>0</v>
      </c>
      <c r="AE73" s="14"/>
      <c r="AF73" s="14"/>
    </row>
    <row r="74" spans="1:32">
      <c r="A74" s="10">
        <f t="shared" si="7"/>
        <v>65</v>
      </c>
      <c r="B74" s="11">
        <v>65</v>
      </c>
      <c r="C74" s="11" t="s">
        <v>164</v>
      </c>
      <c r="D74" s="9" t="s">
        <v>101</v>
      </c>
      <c r="E74" s="20">
        <v>0</v>
      </c>
      <c r="F74" s="44">
        <v>1</v>
      </c>
      <c r="G74" s="11"/>
      <c r="H74" s="14"/>
      <c r="I74" s="14"/>
      <c r="J74" s="14"/>
      <c r="K74" s="14"/>
      <c r="L74" s="16"/>
      <c r="M74" s="14"/>
      <c r="N74" s="14"/>
      <c r="P74" s="14"/>
      <c r="Q74" s="14"/>
      <c r="R74" s="14"/>
      <c r="S74" s="14"/>
      <c r="T74" s="16"/>
      <c r="U74" s="14"/>
      <c r="V74" s="14"/>
      <c r="W74" s="14">
        <f t="shared" si="5"/>
        <v>3</v>
      </c>
      <c r="X74" s="14" t="str">
        <f t="shared" ref="X74:X137" si="11">IF(W74&gt;0, VLOOKUP(W74,webmsg,2,FALSE), "")</f>
        <v>You have chosen a district that does not enroll school choice pupils in FY17</v>
      </c>
      <c r="Y74" s="14">
        <f t="shared" ref="Y74:Y110" si="12">B74</f>
        <v>65</v>
      </c>
      <c r="Z74" s="11" t="str">
        <f t="shared" ref="Z74:Z110" si="13">C74</f>
        <v>COHASSET</v>
      </c>
      <c r="AA74" s="11" t="str">
        <f t="shared" ref="AA74:AA105" si="14">IF(D74="Yes", D74, "")</f>
        <v/>
      </c>
      <c r="AB74" s="39">
        <f t="shared" si="6"/>
        <v>0</v>
      </c>
      <c r="AC74" s="39">
        <f t="shared" si="4"/>
        <v>0</v>
      </c>
      <c r="AE74" s="14"/>
      <c r="AF74" s="14"/>
    </row>
    <row r="75" spans="1:32">
      <c r="A75" s="10">
        <f t="shared" si="7"/>
        <v>66</v>
      </c>
      <c r="B75" s="11">
        <v>66</v>
      </c>
      <c r="C75" s="11" t="s">
        <v>165</v>
      </c>
      <c r="D75" s="9" t="s">
        <v>101</v>
      </c>
      <c r="E75" s="20">
        <v>0</v>
      </c>
      <c r="F75" s="44">
        <v>0</v>
      </c>
      <c r="G75" s="11"/>
      <c r="H75" s="14"/>
      <c r="I75" s="14"/>
      <c r="J75" s="14"/>
      <c r="K75" s="14"/>
      <c r="L75" s="16"/>
      <c r="M75" s="14"/>
      <c r="N75" s="14"/>
      <c r="P75" s="14"/>
      <c r="Q75" s="14"/>
      <c r="R75" s="14"/>
      <c r="S75" s="14"/>
      <c r="T75" s="16"/>
      <c r="U75" s="14"/>
      <c r="V75" s="14"/>
      <c r="W75" s="14">
        <f t="shared" ref="W75:W138" si="15">IF(AND(D75="Yes",G75=""), 1, IF(D75="Tuition", 2, IF(AND(D75="",F75=1),3, IF(F75=0,4, 0))))</f>
        <v>4</v>
      </c>
      <c r="X75" s="14" t="str">
        <f t="shared" si="11"/>
        <v>You have chosen a non-operating school district</v>
      </c>
      <c r="Y75" s="14">
        <f t="shared" si="12"/>
        <v>66</v>
      </c>
      <c r="Z75" s="11" t="str">
        <f t="shared" si="13"/>
        <v>COLRAIN</v>
      </c>
      <c r="AA75" s="11" t="str">
        <f t="shared" si="14"/>
        <v/>
      </c>
      <c r="AB75" s="39">
        <f t="shared" ref="AB75:AB138" si="16">IF(AND(D75="Yes",N75&gt;0),N75,IF(AND(B75&lt;800,D75="YES",N75=""), 5000,0))</f>
        <v>0</v>
      </c>
      <c r="AC75" s="39">
        <f t="shared" ref="AC75:AC138" si="17">IF(AND(D75="Yes",V75&gt;0),V75,IF(AND(B75&gt;800,D75="YES",V75=""), 5000,0))</f>
        <v>0</v>
      </c>
      <c r="AE75" s="14"/>
      <c r="AF75" s="14"/>
    </row>
    <row r="76" spans="1:32">
      <c r="A76" s="10">
        <f t="shared" ref="A76:A139" si="18">A75+1</f>
        <v>67</v>
      </c>
      <c r="B76" s="11">
        <v>67</v>
      </c>
      <c r="C76" s="11" t="s">
        <v>166</v>
      </c>
      <c r="D76" s="9" t="s">
        <v>101</v>
      </c>
      <c r="E76" s="20">
        <v>0</v>
      </c>
      <c r="F76" s="44">
        <v>1</v>
      </c>
      <c r="G76" s="11"/>
      <c r="H76" s="14"/>
      <c r="I76" s="14"/>
      <c r="J76" s="14"/>
      <c r="K76" s="14"/>
      <c r="L76" s="16"/>
      <c r="M76" s="14"/>
      <c r="N76" s="14"/>
      <c r="P76" s="14"/>
      <c r="Q76" s="14"/>
      <c r="R76" s="14"/>
      <c r="S76" s="14"/>
      <c r="T76" s="16"/>
      <c r="U76" s="14"/>
      <c r="V76" s="14"/>
      <c r="W76" s="14">
        <f t="shared" si="15"/>
        <v>3</v>
      </c>
      <c r="X76" s="14" t="str">
        <f t="shared" si="11"/>
        <v>You have chosen a district that does not enroll school choice pupils in FY17</v>
      </c>
      <c r="Y76" s="14">
        <f t="shared" si="12"/>
        <v>67</v>
      </c>
      <c r="Z76" s="11" t="str">
        <f t="shared" si="13"/>
        <v>CONCORD</v>
      </c>
      <c r="AA76" s="11" t="str">
        <f t="shared" si="14"/>
        <v/>
      </c>
      <c r="AB76" s="39">
        <f t="shared" si="16"/>
        <v>0</v>
      </c>
      <c r="AC76" s="39">
        <f t="shared" si="17"/>
        <v>0</v>
      </c>
      <c r="AE76" s="14"/>
      <c r="AF76" s="14"/>
    </row>
    <row r="77" spans="1:32">
      <c r="A77" s="10">
        <f t="shared" si="18"/>
        <v>68</v>
      </c>
      <c r="B77" s="17">
        <v>68</v>
      </c>
      <c r="C77" s="17" t="s">
        <v>415</v>
      </c>
      <c r="D77" s="9" t="s">
        <v>461</v>
      </c>
      <c r="E77" s="20">
        <v>24</v>
      </c>
      <c r="F77" s="44">
        <v>1</v>
      </c>
      <c r="G77" s="15">
        <v>42899</v>
      </c>
      <c r="H77" s="14">
        <v>1117633</v>
      </c>
      <c r="I77" s="14">
        <v>287618</v>
      </c>
      <c r="J77" s="14">
        <v>481903</v>
      </c>
      <c r="K77" s="14">
        <v>1887154</v>
      </c>
      <c r="L77" s="16">
        <v>142.83111111111108</v>
      </c>
      <c r="M77" s="14">
        <v>13212</v>
      </c>
      <c r="N77" s="14">
        <v>5000</v>
      </c>
      <c r="P77" s="14">
        <v>0</v>
      </c>
      <c r="Q77" s="14">
        <v>0</v>
      </c>
      <c r="R77" s="14">
        <v>0</v>
      </c>
      <c r="S77" s="14">
        <v>0</v>
      </c>
      <c r="T77" s="16">
        <v>0</v>
      </c>
      <c r="U77" s="14"/>
      <c r="V77" s="14"/>
      <c r="W77" s="14">
        <f t="shared" si="15"/>
        <v>0</v>
      </c>
      <c r="X77" s="14" t="str">
        <f t="shared" si="11"/>
        <v/>
      </c>
      <c r="Y77" s="14">
        <f t="shared" si="12"/>
        <v>68</v>
      </c>
      <c r="Z77" s="11" t="str">
        <f t="shared" si="13"/>
        <v xml:space="preserve">CONWAY                       </v>
      </c>
      <c r="AA77" s="11" t="str">
        <f t="shared" si="14"/>
        <v>Yes</v>
      </c>
      <c r="AB77" s="39">
        <f t="shared" si="16"/>
        <v>5000</v>
      </c>
      <c r="AC77" s="39">
        <f t="shared" si="17"/>
        <v>0</v>
      </c>
      <c r="AE77" s="14"/>
      <c r="AF77" s="14"/>
    </row>
    <row r="78" spans="1:32">
      <c r="A78" s="10">
        <f t="shared" si="18"/>
        <v>69</v>
      </c>
      <c r="B78" s="11">
        <v>69</v>
      </c>
      <c r="C78" s="11" t="s">
        <v>167</v>
      </c>
      <c r="D78" s="9" t="s">
        <v>101</v>
      </c>
      <c r="E78" s="20">
        <v>0</v>
      </c>
      <c r="F78" s="44">
        <v>0</v>
      </c>
      <c r="G78" s="11"/>
      <c r="H78" s="14"/>
      <c r="I78" s="14"/>
      <c r="J78" s="14"/>
      <c r="K78" s="14"/>
      <c r="L78" s="16"/>
      <c r="M78" s="14"/>
      <c r="N78" s="14"/>
      <c r="P78" s="14"/>
      <c r="Q78" s="14"/>
      <c r="R78" s="14"/>
      <c r="S78" s="14"/>
      <c r="T78" s="16"/>
      <c r="U78" s="14"/>
      <c r="V78" s="14"/>
      <c r="W78" s="14">
        <f t="shared" si="15"/>
        <v>4</v>
      </c>
      <c r="X78" s="14" t="str">
        <f t="shared" si="11"/>
        <v>You have chosen a non-operating school district</v>
      </c>
      <c r="Y78" s="14">
        <f t="shared" si="12"/>
        <v>69</v>
      </c>
      <c r="Z78" s="11" t="str">
        <f t="shared" si="13"/>
        <v>CUMMINGTON</v>
      </c>
      <c r="AA78" s="11" t="str">
        <f t="shared" si="14"/>
        <v/>
      </c>
      <c r="AB78" s="39">
        <f t="shared" si="16"/>
        <v>0</v>
      </c>
      <c r="AC78" s="39">
        <f t="shared" si="17"/>
        <v>0</v>
      </c>
      <c r="AE78" s="14"/>
      <c r="AF78" s="14"/>
    </row>
    <row r="79" spans="1:32">
      <c r="A79" s="10">
        <f t="shared" si="18"/>
        <v>70</v>
      </c>
      <c r="B79" s="11">
        <v>70</v>
      </c>
      <c r="C79" s="11" t="s">
        <v>168</v>
      </c>
      <c r="D79" s="9" t="s">
        <v>101</v>
      </c>
      <c r="E79" s="20">
        <v>0</v>
      </c>
      <c r="F79" s="44">
        <v>0</v>
      </c>
      <c r="G79" s="11"/>
      <c r="H79" s="14"/>
      <c r="I79" s="14"/>
      <c r="J79" s="14"/>
      <c r="K79" s="14"/>
      <c r="L79" s="16"/>
      <c r="M79" s="14"/>
      <c r="N79" s="14"/>
      <c r="P79" s="14"/>
      <c r="Q79" s="14"/>
      <c r="R79" s="14"/>
      <c r="S79" s="14"/>
      <c r="T79" s="16"/>
      <c r="U79" s="14"/>
      <c r="V79" s="14"/>
      <c r="W79" s="14">
        <f t="shared" si="15"/>
        <v>4</v>
      </c>
      <c r="X79" s="14" t="str">
        <f t="shared" si="11"/>
        <v>You have chosen a non-operating school district</v>
      </c>
      <c r="Y79" s="14">
        <f t="shared" si="12"/>
        <v>70</v>
      </c>
      <c r="Z79" s="11" t="str">
        <f t="shared" si="13"/>
        <v>DALTON</v>
      </c>
      <c r="AA79" s="11" t="str">
        <f t="shared" si="14"/>
        <v/>
      </c>
      <c r="AB79" s="39">
        <f t="shared" si="16"/>
        <v>0</v>
      </c>
      <c r="AC79" s="39">
        <f t="shared" si="17"/>
        <v>0</v>
      </c>
      <c r="AE79" s="14"/>
      <c r="AF79" s="14"/>
    </row>
    <row r="80" spans="1:32">
      <c r="A80" s="10">
        <f t="shared" si="18"/>
        <v>71</v>
      </c>
      <c r="B80" s="11">
        <v>71</v>
      </c>
      <c r="C80" s="11" t="s">
        <v>169</v>
      </c>
      <c r="D80" s="9" t="s">
        <v>101</v>
      </c>
      <c r="E80" s="20">
        <v>0</v>
      </c>
      <c r="F80" s="44">
        <v>1</v>
      </c>
      <c r="G80" s="11"/>
      <c r="H80" s="14"/>
      <c r="I80" s="14"/>
      <c r="J80" s="14"/>
      <c r="K80" s="14"/>
      <c r="L80" s="16"/>
      <c r="M80" s="14"/>
      <c r="N80" s="14"/>
      <c r="P80" s="14"/>
      <c r="Q80" s="14"/>
      <c r="R80" s="14"/>
      <c r="S80" s="14"/>
      <c r="T80" s="16"/>
      <c r="U80" s="14"/>
      <c r="V80" s="14"/>
      <c r="W80" s="14">
        <f t="shared" si="15"/>
        <v>3</v>
      </c>
      <c r="X80" s="14" t="str">
        <f t="shared" si="11"/>
        <v>You have chosen a district that does not enroll school choice pupils in FY17</v>
      </c>
      <c r="Y80" s="14">
        <f t="shared" si="12"/>
        <v>71</v>
      </c>
      <c r="Z80" s="11" t="str">
        <f t="shared" si="13"/>
        <v>DANVERS</v>
      </c>
      <c r="AA80" s="11" t="str">
        <f t="shared" si="14"/>
        <v/>
      </c>
      <c r="AB80" s="39">
        <f t="shared" si="16"/>
        <v>0</v>
      </c>
      <c r="AC80" s="39">
        <f t="shared" si="17"/>
        <v>0</v>
      </c>
      <c r="AE80" s="14"/>
      <c r="AF80" s="14"/>
    </row>
    <row r="81" spans="1:32">
      <c r="A81" s="10">
        <f t="shared" si="18"/>
        <v>72</v>
      </c>
      <c r="B81" s="11">
        <v>72</v>
      </c>
      <c r="C81" s="11" t="s">
        <v>170</v>
      </c>
      <c r="D81" s="9" t="s">
        <v>461</v>
      </c>
      <c r="E81" s="20">
        <v>30</v>
      </c>
      <c r="F81" s="44">
        <v>1</v>
      </c>
      <c r="G81" s="15">
        <v>42899</v>
      </c>
      <c r="H81" s="14">
        <v>20437533</v>
      </c>
      <c r="I81" s="14">
        <v>3733912</v>
      </c>
      <c r="J81" s="14">
        <v>10975086</v>
      </c>
      <c r="K81" s="14">
        <v>35146531</v>
      </c>
      <c r="L81" s="16">
        <v>3519.8776111111533</v>
      </c>
      <c r="M81" s="14">
        <v>9985</v>
      </c>
      <c r="N81" s="14">
        <v>5000</v>
      </c>
      <c r="P81" s="14">
        <v>0</v>
      </c>
      <c r="Q81" s="14">
        <v>0</v>
      </c>
      <c r="R81" s="14">
        <v>0</v>
      </c>
      <c r="S81" s="14">
        <v>0</v>
      </c>
      <c r="T81" s="16">
        <v>0</v>
      </c>
      <c r="U81" s="14"/>
      <c r="V81" s="14"/>
      <c r="W81" s="14">
        <f t="shared" si="15"/>
        <v>0</v>
      </c>
      <c r="X81" s="14" t="str">
        <f t="shared" si="11"/>
        <v/>
      </c>
      <c r="Y81" s="14">
        <f t="shared" si="12"/>
        <v>72</v>
      </c>
      <c r="Z81" s="11" t="str">
        <f t="shared" si="13"/>
        <v>DARTMOUTH</v>
      </c>
      <c r="AA81" s="11" t="str">
        <f t="shared" si="14"/>
        <v>Yes</v>
      </c>
      <c r="AB81" s="39">
        <f t="shared" si="16"/>
        <v>5000</v>
      </c>
      <c r="AC81" s="39">
        <f t="shared" si="17"/>
        <v>0</v>
      </c>
      <c r="AE81" s="14"/>
      <c r="AF81" s="14"/>
    </row>
    <row r="82" spans="1:32">
      <c r="A82" s="10">
        <f t="shared" si="18"/>
        <v>73</v>
      </c>
      <c r="B82" s="11">
        <v>73</v>
      </c>
      <c r="C82" s="11" t="s">
        <v>171</v>
      </c>
      <c r="D82" s="9" t="s">
        <v>101</v>
      </c>
      <c r="E82" s="20">
        <v>0</v>
      </c>
      <c r="F82" s="44">
        <v>1</v>
      </c>
      <c r="G82" s="11"/>
      <c r="H82" s="14"/>
      <c r="I82" s="14"/>
      <c r="J82" s="14"/>
      <c r="K82" s="14"/>
      <c r="L82" s="16"/>
      <c r="M82" s="14"/>
      <c r="N82" s="14"/>
      <c r="P82" s="14"/>
      <c r="Q82" s="14"/>
      <c r="R82" s="14"/>
      <c r="S82" s="14"/>
      <c r="T82" s="16"/>
      <c r="U82" s="14"/>
      <c r="V82" s="14"/>
      <c r="W82" s="14">
        <f t="shared" si="15"/>
        <v>3</v>
      </c>
      <c r="X82" s="14" t="str">
        <f t="shared" si="11"/>
        <v>You have chosen a district that does not enroll school choice pupils in FY17</v>
      </c>
      <c r="Y82" s="14">
        <f t="shared" si="12"/>
        <v>73</v>
      </c>
      <c r="Z82" s="11" t="str">
        <f t="shared" si="13"/>
        <v>DEDHAM</v>
      </c>
      <c r="AA82" s="11" t="str">
        <f t="shared" si="14"/>
        <v/>
      </c>
      <c r="AB82" s="39">
        <f t="shared" si="16"/>
        <v>0</v>
      </c>
      <c r="AC82" s="39">
        <f t="shared" si="17"/>
        <v>0</v>
      </c>
      <c r="AE82" s="14"/>
      <c r="AF82" s="14"/>
    </row>
    <row r="83" spans="1:32">
      <c r="A83" s="10">
        <f t="shared" si="18"/>
        <v>74</v>
      </c>
      <c r="B83" s="17">
        <v>74</v>
      </c>
      <c r="C83" s="17" t="s">
        <v>416</v>
      </c>
      <c r="D83" s="9" t="s">
        <v>461</v>
      </c>
      <c r="E83" s="20">
        <v>80.069999999999993</v>
      </c>
      <c r="F83" s="44">
        <v>1</v>
      </c>
      <c r="G83" s="15">
        <v>42899</v>
      </c>
      <c r="H83" s="14">
        <v>2664834</v>
      </c>
      <c r="I83" s="14">
        <v>400745</v>
      </c>
      <c r="J83" s="14">
        <v>938522</v>
      </c>
      <c r="K83" s="14">
        <v>4004101</v>
      </c>
      <c r="L83" s="16">
        <v>374.64999999999992</v>
      </c>
      <c r="M83" s="14">
        <v>10688</v>
      </c>
      <c r="N83" s="14">
        <v>5000</v>
      </c>
      <c r="P83" s="14">
        <v>0</v>
      </c>
      <c r="Q83" s="14">
        <v>0</v>
      </c>
      <c r="R83" s="14">
        <v>0</v>
      </c>
      <c r="S83" s="14">
        <v>0</v>
      </c>
      <c r="T83" s="16">
        <v>0</v>
      </c>
      <c r="U83" s="14"/>
      <c r="V83" s="14"/>
      <c r="W83" s="14">
        <f t="shared" si="15"/>
        <v>0</v>
      </c>
      <c r="X83" s="14" t="str">
        <f t="shared" si="11"/>
        <v/>
      </c>
      <c r="Y83" s="14">
        <f t="shared" si="12"/>
        <v>74</v>
      </c>
      <c r="Z83" s="11" t="str">
        <f t="shared" si="13"/>
        <v xml:space="preserve">DEERFIELD                    </v>
      </c>
      <c r="AA83" s="11" t="str">
        <f t="shared" si="14"/>
        <v>Yes</v>
      </c>
      <c r="AB83" s="39">
        <f t="shared" si="16"/>
        <v>5000</v>
      </c>
      <c r="AC83" s="39">
        <f t="shared" si="17"/>
        <v>0</v>
      </c>
      <c r="AE83" s="14"/>
      <c r="AF83" s="14"/>
    </row>
    <row r="84" spans="1:32">
      <c r="A84" s="10">
        <f t="shared" si="18"/>
        <v>75</v>
      </c>
      <c r="B84" s="11">
        <v>75</v>
      </c>
      <c r="C84" s="11" t="s">
        <v>172</v>
      </c>
      <c r="D84" s="9" t="s">
        <v>101</v>
      </c>
      <c r="E84" s="20">
        <v>0</v>
      </c>
      <c r="F84" s="44">
        <v>0</v>
      </c>
      <c r="G84" s="11"/>
      <c r="H84" s="14"/>
      <c r="I84" s="14"/>
      <c r="J84" s="14"/>
      <c r="K84" s="14"/>
      <c r="L84" s="16"/>
      <c r="M84" s="14"/>
      <c r="N84" s="14"/>
      <c r="P84" s="14"/>
      <c r="Q84" s="14"/>
      <c r="R84" s="14"/>
      <c r="S84" s="14"/>
      <c r="T84" s="16"/>
      <c r="U84" s="14"/>
      <c r="V84" s="14"/>
      <c r="W84" s="14">
        <f t="shared" si="15"/>
        <v>4</v>
      </c>
      <c r="X84" s="14" t="str">
        <f t="shared" si="11"/>
        <v>You have chosen a non-operating school district</v>
      </c>
      <c r="Y84" s="14">
        <f t="shared" si="12"/>
        <v>75</v>
      </c>
      <c r="Z84" s="11" t="str">
        <f t="shared" si="13"/>
        <v>DENNIS</v>
      </c>
      <c r="AA84" s="11" t="str">
        <f t="shared" si="14"/>
        <v/>
      </c>
      <c r="AB84" s="39">
        <f t="shared" si="16"/>
        <v>0</v>
      </c>
      <c r="AC84" s="39">
        <f t="shared" si="17"/>
        <v>0</v>
      </c>
      <c r="AE84" s="14"/>
      <c r="AF84" s="14"/>
    </row>
    <row r="85" spans="1:32">
      <c r="A85" s="10">
        <f t="shared" si="18"/>
        <v>76</v>
      </c>
      <c r="B85" s="11">
        <v>76</v>
      </c>
      <c r="C85" s="11" t="s">
        <v>173</v>
      </c>
      <c r="D85" s="9" t="s">
        <v>101</v>
      </c>
      <c r="E85" s="20">
        <v>0</v>
      </c>
      <c r="F85" s="44">
        <v>0</v>
      </c>
      <c r="G85" s="11"/>
      <c r="H85" s="14"/>
      <c r="I85" s="14"/>
      <c r="J85" s="14"/>
      <c r="K85" s="14"/>
      <c r="L85" s="16"/>
      <c r="M85" s="14"/>
      <c r="N85" s="14"/>
      <c r="P85" s="14"/>
      <c r="Q85" s="14"/>
      <c r="R85" s="14"/>
      <c r="S85" s="14"/>
      <c r="T85" s="16"/>
      <c r="U85" s="14"/>
      <c r="V85" s="14"/>
      <c r="W85" s="14">
        <f t="shared" si="15"/>
        <v>4</v>
      </c>
      <c r="X85" s="14" t="str">
        <f t="shared" si="11"/>
        <v>You have chosen a non-operating school district</v>
      </c>
      <c r="Y85" s="14">
        <f t="shared" si="12"/>
        <v>76</v>
      </c>
      <c r="Z85" s="11" t="str">
        <f t="shared" si="13"/>
        <v>DIGHTON</v>
      </c>
      <c r="AA85" s="11" t="str">
        <f t="shared" si="14"/>
        <v/>
      </c>
      <c r="AB85" s="39">
        <f t="shared" si="16"/>
        <v>0</v>
      </c>
      <c r="AC85" s="39">
        <f t="shared" si="17"/>
        <v>0</v>
      </c>
      <c r="AE85" s="14"/>
      <c r="AF85" s="14"/>
    </row>
    <row r="86" spans="1:32">
      <c r="A86" s="10">
        <f t="shared" si="18"/>
        <v>77</v>
      </c>
      <c r="B86" s="17">
        <v>77</v>
      </c>
      <c r="C86" s="17" t="s">
        <v>103</v>
      </c>
      <c r="D86" s="9" t="s">
        <v>461</v>
      </c>
      <c r="E86" s="20">
        <v>123.32</v>
      </c>
      <c r="F86" s="44">
        <v>1</v>
      </c>
      <c r="G86" s="15">
        <v>42899</v>
      </c>
      <c r="H86" s="14">
        <v>5949920</v>
      </c>
      <c r="I86" s="14">
        <v>1200984</v>
      </c>
      <c r="J86" s="14">
        <v>3266746</v>
      </c>
      <c r="K86" s="14">
        <v>10417650</v>
      </c>
      <c r="L86" s="16">
        <v>1365.5367222222192</v>
      </c>
      <c r="M86" s="14">
        <v>7629</v>
      </c>
      <c r="N86" s="14">
        <v>5000</v>
      </c>
      <c r="P86" s="14">
        <v>0</v>
      </c>
      <c r="Q86" s="14">
        <v>0</v>
      </c>
      <c r="R86" s="14">
        <v>0</v>
      </c>
      <c r="S86" s="14">
        <v>0</v>
      </c>
      <c r="T86" s="16">
        <v>0</v>
      </c>
      <c r="U86" s="14"/>
      <c r="V86" s="14"/>
      <c r="W86" s="14">
        <f t="shared" si="15"/>
        <v>0</v>
      </c>
      <c r="X86" s="14" t="str">
        <f t="shared" si="11"/>
        <v/>
      </c>
      <c r="Y86" s="14">
        <f t="shared" si="12"/>
        <v>77</v>
      </c>
      <c r="Z86" s="11" t="str">
        <f t="shared" si="13"/>
        <v xml:space="preserve">DOUGLAS                      </v>
      </c>
      <c r="AA86" s="11" t="str">
        <f t="shared" si="14"/>
        <v>Yes</v>
      </c>
      <c r="AB86" s="39">
        <f t="shared" si="16"/>
        <v>5000</v>
      </c>
      <c r="AC86" s="39">
        <f t="shared" si="17"/>
        <v>0</v>
      </c>
      <c r="AE86" s="14"/>
      <c r="AF86" s="14"/>
    </row>
    <row r="87" spans="1:32">
      <c r="A87" s="10">
        <f t="shared" si="18"/>
        <v>78</v>
      </c>
      <c r="B87" s="11">
        <v>78</v>
      </c>
      <c r="C87" s="11" t="s">
        <v>174</v>
      </c>
      <c r="D87" s="9" t="s">
        <v>101</v>
      </c>
      <c r="E87" s="20">
        <v>0</v>
      </c>
      <c r="F87" s="44">
        <v>1</v>
      </c>
      <c r="G87" s="11"/>
      <c r="H87" s="14"/>
      <c r="I87" s="14"/>
      <c r="J87" s="14"/>
      <c r="K87" s="14"/>
      <c r="L87" s="16"/>
      <c r="M87" s="14"/>
      <c r="N87" s="14"/>
      <c r="P87" s="14"/>
      <c r="Q87" s="14"/>
      <c r="R87" s="14"/>
      <c r="S87" s="14"/>
      <c r="T87" s="16"/>
      <c r="U87" s="14"/>
      <c r="V87" s="14"/>
      <c r="W87" s="14">
        <f t="shared" si="15"/>
        <v>3</v>
      </c>
      <c r="X87" s="14" t="str">
        <f t="shared" si="11"/>
        <v>You have chosen a district that does not enroll school choice pupils in FY17</v>
      </c>
      <c r="Y87" s="14">
        <f t="shared" si="12"/>
        <v>78</v>
      </c>
      <c r="Z87" s="11" t="str">
        <f t="shared" si="13"/>
        <v>DOVER</v>
      </c>
      <c r="AA87" s="11" t="str">
        <f t="shared" si="14"/>
        <v/>
      </c>
      <c r="AB87" s="39">
        <f t="shared" si="16"/>
        <v>0</v>
      </c>
      <c r="AC87" s="39">
        <f t="shared" si="17"/>
        <v>0</v>
      </c>
      <c r="AE87" s="14"/>
      <c r="AF87" s="14"/>
    </row>
    <row r="88" spans="1:32">
      <c r="A88" s="10">
        <f t="shared" si="18"/>
        <v>79</v>
      </c>
      <c r="B88" s="17">
        <v>79</v>
      </c>
      <c r="C88" s="17" t="s">
        <v>104</v>
      </c>
      <c r="D88" s="9" t="s">
        <v>461</v>
      </c>
      <c r="E88" s="20">
        <v>36.75</v>
      </c>
      <c r="F88" s="44">
        <v>1</v>
      </c>
      <c r="G88" s="15">
        <v>42899</v>
      </c>
      <c r="H88" s="14">
        <v>15570025</v>
      </c>
      <c r="I88" s="14">
        <v>1182137</v>
      </c>
      <c r="J88" s="14">
        <v>10128079</v>
      </c>
      <c r="K88" s="14">
        <v>26880241</v>
      </c>
      <c r="L88" s="16">
        <v>3409.0402222222356</v>
      </c>
      <c r="M88" s="14">
        <v>7885</v>
      </c>
      <c r="N88" s="14">
        <v>5000</v>
      </c>
      <c r="P88" s="14">
        <v>0</v>
      </c>
      <c r="Q88" s="14">
        <v>0</v>
      </c>
      <c r="R88" s="14">
        <v>0</v>
      </c>
      <c r="S88" s="14">
        <v>0</v>
      </c>
      <c r="T88" s="16">
        <v>0</v>
      </c>
      <c r="U88" s="14"/>
      <c r="V88" s="14"/>
      <c r="W88" s="14">
        <f t="shared" si="15"/>
        <v>0</v>
      </c>
      <c r="X88" s="14" t="str">
        <f t="shared" si="11"/>
        <v/>
      </c>
      <c r="Y88" s="14">
        <f t="shared" si="12"/>
        <v>79</v>
      </c>
      <c r="Z88" s="11" t="str">
        <f t="shared" si="13"/>
        <v xml:space="preserve">DRACUT                       </v>
      </c>
      <c r="AA88" s="11" t="str">
        <f t="shared" si="14"/>
        <v>Yes</v>
      </c>
      <c r="AB88" s="39">
        <f t="shared" si="16"/>
        <v>5000</v>
      </c>
      <c r="AC88" s="39">
        <f t="shared" si="17"/>
        <v>0</v>
      </c>
      <c r="AE88" s="14"/>
      <c r="AF88" s="14"/>
    </row>
    <row r="89" spans="1:32">
      <c r="A89" s="10">
        <f t="shared" si="18"/>
        <v>80</v>
      </c>
      <c r="B89" s="11">
        <v>80</v>
      </c>
      <c r="C89" s="11" t="s">
        <v>175</v>
      </c>
      <c r="D89" s="9" t="s">
        <v>101</v>
      </c>
      <c r="E89" s="20">
        <v>0</v>
      </c>
      <c r="F89" s="44">
        <v>0</v>
      </c>
      <c r="G89" s="11"/>
      <c r="H89" s="14"/>
      <c r="I89" s="14"/>
      <c r="J89" s="14"/>
      <c r="K89" s="14"/>
      <c r="L89" s="16"/>
      <c r="M89" s="14"/>
      <c r="N89" s="14"/>
      <c r="P89" s="14"/>
      <c r="Q89" s="14"/>
      <c r="R89" s="14"/>
      <c r="S89" s="14"/>
      <c r="T89" s="16"/>
      <c r="U89" s="14"/>
      <c r="V89" s="14"/>
      <c r="W89" s="14">
        <f t="shared" si="15"/>
        <v>4</v>
      </c>
      <c r="X89" s="14" t="str">
        <f t="shared" si="11"/>
        <v>You have chosen a non-operating school district</v>
      </c>
      <c r="Y89" s="14">
        <f t="shared" si="12"/>
        <v>80</v>
      </c>
      <c r="Z89" s="11" t="str">
        <f t="shared" si="13"/>
        <v>DUDLEY</v>
      </c>
      <c r="AA89" s="11" t="str">
        <f t="shared" si="14"/>
        <v/>
      </c>
      <c r="AB89" s="39">
        <f t="shared" si="16"/>
        <v>0</v>
      </c>
      <c r="AC89" s="39">
        <f t="shared" si="17"/>
        <v>0</v>
      </c>
      <c r="AE89" s="14"/>
      <c r="AF89" s="14"/>
    </row>
    <row r="90" spans="1:32">
      <c r="A90" s="10">
        <f t="shared" si="18"/>
        <v>81</v>
      </c>
      <c r="B90" s="11">
        <v>81</v>
      </c>
      <c r="C90" s="11" t="s">
        <v>176</v>
      </c>
      <c r="D90" s="9" t="s">
        <v>101</v>
      </c>
      <c r="E90" s="20">
        <v>0</v>
      </c>
      <c r="F90" s="44">
        <v>0</v>
      </c>
      <c r="G90" s="11"/>
      <c r="H90" s="14"/>
      <c r="I90" s="14"/>
      <c r="J90" s="14"/>
      <c r="K90" s="14"/>
      <c r="L90" s="16"/>
      <c r="M90" s="14"/>
      <c r="N90" s="14"/>
      <c r="P90" s="14"/>
      <c r="Q90" s="14"/>
      <c r="R90" s="14"/>
      <c r="S90" s="14"/>
      <c r="T90" s="16"/>
      <c r="U90" s="14"/>
      <c r="V90" s="14"/>
      <c r="W90" s="14">
        <f t="shared" si="15"/>
        <v>4</v>
      </c>
      <c r="X90" s="14" t="str">
        <f t="shared" si="11"/>
        <v>You have chosen a non-operating school district</v>
      </c>
      <c r="Y90" s="14">
        <f t="shared" si="12"/>
        <v>81</v>
      </c>
      <c r="Z90" s="11" t="str">
        <f t="shared" si="13"/>
        <v>DUNSTABLE</v>
      </c>
      <c r="AA90" s="11" t="str">
        <f t="shared" si="14"/>
        <v/>
      </c>
      <c r="AB90" s="39">
        <f t="shared" si="16"/>
        <v>0</v>
      </c>
      <c r="AC90" s="39">
        <f t="shared" si="17"/>
        <v>0</v>
      </c>
      <c r="AE90" s="14"/>
      <c r="AF90" s="14"/>
    </row>
    <row r="91" spans="1:32">
      <c r="A91" s="10">
        <f t="shared" si="18"/>
        <v>82</v>
      </c>
      <c r="B91" s="11">
        <v>82</v>
      </c>
      <c r="C91" s="11" t="s">
        <v>177</v>
      </c>
      <c r="D91" s="9" t="s">
        <v>101</v>
      </c>
      <c r="E91" s="20">
        <v>0</v>
      </c>
      <c r="F91" s="44">
        <v>1</v>
      </c>
      <c r="G91" s="11"/>
      <c r="H91" s="14"/>
      <c r="I91" s="14"/>
      <c r="J91" s="14"/>
      <c r="K91" s="14"/>
      <c r="L91" s="16"/>
      <c r="M91" s="14"/>
      <c r="N91" s="14"/>
      <c r="P91" s="14"/>
      <c r="Q91" s="14"/>
      <c r="R91" s="14"/>
      <c r="S91" s="14"/>
      <c r="T91" s="16"/>
      <c r="U91" s="14"/>
      <c r="V91" s="14"/>
      <c r="W91" s="14">
        <f t="shared" si="15"/>
        <v>3</v>
      </c>
      <c r="X91" s="14" t="str">
        <f t="shared" si="11"/>
        <v>You have chosen a district that does not enroll school choice pupils in FY17</v>
      </c>
      <c r="Y91" s="14">
        <f t="shared" si="12"/>
        <v>82</v>
      </c>
      <c r="Z91" s="11" t="str">
        <f t="shared" si="13"/>
        <v>DUXBURY</v>
      </c>
      <c r="AA91" s="11" t="str">
        <f t="shared" si="14"/>
        <v/>
      </c>
      <c r="AB91" s="39">
        <f t="shared" si="16"/>
        <v>0</v>
      </c>
      <c r="AC91" s="39">
        <f t="shared" si="17"/>
        <v>0</v>
      </c>
      <c r="AE91" s="14"/>
      <c r="AF91" s="14"/>
    </row>
    <row r="92" spans="1:32">
      <c r="A92" s="10">
        <f t="shared" si="18"/>
        <v>83</v>
      </c>
      <c r="B92" s="11">
        <v>83</v>
      </c>
      <c r="C92" s="11" t="s">
        <v>178</v>
      </c>
      <c r="D92" s="9" t="s">
        <v>461</v>
      </c>
      <c r="E92" s="20">
        <v>34</v>
      </c>
      <c r="F92" s="44">
        <v>1</v>
      </c>
      <c r="G92" s="15">
        <v>42899</v>
      </c>
      <c r="H92" s="14">
        <v>9302875</v>
      </c>
      <c r="I92" s="14">
        <v>1726783</v>
      </c>
      <c r="J92" s="14">
        <v>5040840</v>
      </c>
      <c r="K92" s="14">
        <v>16070498</v>
      </c>
      <c r="L92" s="16">
        <v>2149.1666666666692</v>
      </c>
      <c r="M92" s="14">
        <v>7478</v>
      </c>
      <c r="N92" s="14">
        <v>5000</v>
      </c>
      <c r="P92" s="14">
        <v>0</v>
      </c>
      <c r="Q92" s="14">
        <v>0</v>
      </c>
      <c r="R92" s="14">
        <v>0</v>
      </c>
      <c r="S92" s="14">
        <v>0</v>
      </c>
      <c r="T92" s="16">
        <v>0</v>
      </c>
      <c r="U92" s="14"/>
      <c r="V92" s="14"/>
      <c r="W92" s="14">
        <f t="shared" si="15"/>
        <v>0</v>
      </c>
      <c r="X92" s="14" t="str">
        <f t="shared" si="11"/>
        <v/>
      </c>
      <c r="Y92" s="14">
        <f t="shared" si="12"/>
        <v>83</v>
      </c>
      <c r="Z92" s="11" t="str">
        <f t="shared" si="13"/>
        <v>EAST BRIDGEWATER</v>
      </c>
      <c r="AA92" s="11" t="str">
        <f t="shared" si="14"/>
        <v>Yes</v>
      </c>
      <c r="AB92" s="39">
        <f t="shared" si="16"/>
        <v>5000</v>
      </c>
      <c r="AC92" s="39">
        <f t="shared" si="17"/>
        <v>0</v>
      </c>
      <c r="AE92" s="14"/>
      <c r="AF92" s="14"/>
    </row>
    <row r="93" spans="1:32">
      <c r="A93" s="10">
        <f t="shared" si="18"/>
        <v>84</v>
      </c>
      <c r="B93" s="11">
        <v>84</v>
      </c>
      <c r="C93" s="11" t="s">
        <v>179</v>
      </c>
      <c r="D93" s="9" t="s">
        <v>101</v>
      </c>
      <c r="E93" s="20">
        <v>0</v>
      </c>
      <c r="F93" s="44">
        <v>0</v>
      </c>
      <c r="G93" s="11"/>
      <c r="H93" s="14"/>
      <c r="I93" s="14"/>
      <c r="J93" s="14"/>
      <c r="K93" s="14"/>
      <c r="L93" s="16"/>
      <c r="M93" s="14"/>
      <c r="N93" s="14"/>
      <c r="P93" s="14"/>
      <c r="Q93" s="14"/>
      <c r="R93" s="14"/>
      <c r="S93" s="14"/>
      <c r="T93" s="16"/>
      <c r="U93" s="14"/>
      <c r="V93" s="14"/>
      <c r="W93" s="14">
        <f t="shared" si="15"/>
        <v>4</v>
      </c>
      <c r="X93" s="14" t="str">
        <f t="shared" si="11"/>
        <v>You have chosen a non-operating school district</v>
      </c>
      <c r="Y93" s="14">
        <f t="shared" si="12"/>
        <v>84</v>
      </c>
      <c r="Z93" s="11" t="str">
        <f t="shared" si="13"/>
        <v>EAST BROOKFIELD</v>
      </c>
      <c r="AA93" s="11" t="str">
        <f t="shared" si="14"/>
        <v/>
      </c>
      <c r="AB93" s="39">
        <f t="shared" si="16"/>
        <v>0</v>
      </c>
      <c r="AC93" s="39">
        <f t="shared" si="17"/>
        <v>0</v>
      </c>
      <c r="AE93" s="14"/>
      <c r="AF93" s="14"/>
    </row>
    <row r="94" spans="1:32">
      <c r="A94" s="10">
        <f t="shared" si="18"/>
        <v>85</v>
      </c>
      <c r="B94" s="11">
        <v>85</v>
      </c>
      <c r="C94" s="11" t="s">
        <v>180</v>
      </c>
      <c r="D94" s="9" t="s">
        <v>461</v>
      </c>
      <c r="E94" s="20">
        <v>1</v>
      </c>
      <c r="F94" s="44">
        <v>1</v>
      </c>
      <c r="G94" s="15">
        <v>42899</v>
      </c>
      <c r="H94" s="14">
        <v>1727074</v>
      </c>
      <c r="I94" s="14">
        <v>372009</v>
      </c>
      <c r="J94" s="14">
        <v>872377</v>
      </c>
      <c r="K94" s="14">
        <v>2971460</v>
      </c>
      <c r="L94" s="16">
        <v>162.79222222222219</v>
      </c>
      <c r="M94" s="14">
        <v>18253</v>
      </c>
      <c r="N94" s="14">
        <v>5000</v>
      </c>
      <c r="P94" s="14">
        <v>0</v>
      </c>
      <c r="Q94" s="14">
        <v>0</v>
      </c>
      <c r="R94" s="14">
        <v>0</v>
      </c>
      <c r="S94" s="14">
        <v>0</v>
      </c>
      <c r="T94" s="16">
        <v>0</v>
      </c>
      <c r="U94" s="14"/>
      <c r="V94" s="14"/>
      <c r="W94" s="14">
        <f t="shared" si="15"/>
        <v>0</v>
      </c>
      <c r="X94" s="14" t="str">
        <f t="shared" si="11"/>
        <v/>
      </c>
      <c r="Y94" s="14">
        <f t="shared" si="12"/>
        <v>85</v>
      </c>
      <c r="Z94" s="11" t="str">
        <f t="shared" si="13"/>
        <v>EASTHAM</v>
      </c>
      <c r="AA94" s="11" t="str">
        <f t="shared" si="14"/>
        <v>Yes</v>
      </c>
      <c r="AB94" s="39">
        <f t="shared" si="16"/>
        <v>5000</v>
      </c>
      <c r="AC94" s="39">
        <f t="shared" si="17"/>
        <v>0</v>
      </c>
      <c r="AE94" s="14"/>
      <c r="AF94" s="14"/>
    </row>
    <row r="95" spans="1:32">
      <c r="A95" s="10">
        <f t="shared" si="18"/>
        <v>86</v>
      </c>
      <c r="B95" s="17">
        <v>86</v>
      </c>
      <c r="C95" s="17" t="s">
        <v>417</v>
      </c>
      <c r="D95" s="9" t="s">
        <v>461</v>
      </c>
      <c r="E95" s="20">
        <v>117.76</v>
      </c>
      <c r="F95" s="44">
        <v>1</v>
      </c>
      <c r="G95" s="15">
        <v>42899</v>
      </c>
      <c r="H95" s="14">
        <v>6420906</v>
      </c>
      <c r="I95" s="14">
        <v>1280553</v>
      </c>
      <c r="J95" s="14">
        <v>3909767</v>
      </c>
      <c r="K95" s="14">
        <v>11611226</v>
      </c>
      <c r="L95" s="16">
        <v>1385.9659999999974</v>
      </c>
      <c r="M95" s="14">
        <v>8378</v>
      </c>
      <c r="N95" s="14">
        <v>5000</v>
      </c>
      <c r="P95" s="14">
        <v>4141</v>
      </c>
      <c r="Q95" s="14">
        <v>40803</v>
      </c>
      <c r="R95" s="14">
        <v>2522</v>
      </c>
      <c r="S95" s="14">
        <v>47466</v>
      </c>
      <c r="T95" s="16">
        <v>44.162666666666674</v>
      </c>
      <c r="U95" s="14">
        <v>1075</v>
      </c>
      <c r="V95" s="14">
        <v>806</v>
      </c>
      <c r="W95" s="14">
        <f t="shared" si="15"/>
        <v>0</v>
      </c>
      <c r="X95" s="14" t="str">
        <f t="shared" si="11"/>
        <v/>
      </c>
      <c r="Y95" s="14">
        <f t="shared" si="12"/>
        <v>86</v>
      </c>
      <c r="Z95" s="11" t="str">
        <f t="shared" si="13"/>
        <v xml:space="preserve">EASTHAMPTON                  </v>
      </c>
      <c r="AA95" s="11" t="str">
        <f t="shared" si="14"/>
        <v>Yes</v>
      </c>
      <c r="AB95" s="39">
        <f t="shared" si="16"/>
        <v>5000</v>
      </c>
      <c r="AC95" s="39">
        <f t="shared" si="17"/>
        <v>806</v>
      </c>
      <c r="AE95" s="14"/>
      <c r="AF95" s="14"/>
    </row>
    <row r="96" spans="1:32">
      <c r="A96" s="10">
        <f t="shared" si="18"/>
        <v>87</v>
      </c>
      <c r="B96" s="11">
        <v>87</v>
      </c>
      <c r="C96" s="11" t="s">
        <v>181</v>
      </c>
      <c r="D96" s="9" t="s">
        <v>101</v>
      </c>
      <c r="E96" s="20">
        <v>0</v>
      </c>
      <c r="F96" s="44">
        <v>1</v>
      </c>
      <c r="G96" s="11"/>
      <c r="H96" s="14"/>
      <c r="I96" s="14"/>
      <c r="J96" s="14"/>
      <c r="K96" s="14"/>
      <c r="L96" s="16"/>
      <c r="M96" s="14"/>
      <c r="N96" s="14"/>
      <c r="P96" s="14"/>
      <c r="Q96" s="14"/>
      <c r="R96" s="14"/>
      <c r="S96" s="14"/>
      <c r="T96" s="16"/>
      <c r="U96" s="14"/>
      <c r="V96" s="14"/>
      <c r="W96" s="14">
        <f t="shared" si="15"/>
        <v>3</v>
      </c>
      <c r="X96" s="14" t="str">
        <f t="shared" si="11"/>
        <v>You have chosen a district that does not enroll school choice pupils in FY17</v>
      </c>
      <c r="Y96" s="14">
        <f t="shared" si="12"/>
        <v>87</v>
      </c>
      <c r="Z96" s="11" t="str">
        <f t="shared" si="13"/>
        <v>EAST LONGMEADOW</v>
      </c>
      <c r="AA96" s="11" t="str">
        <f t="shared" si="14"/>
        <v/>
      </c>
      <c r="AB96" s="39">
        <f t="shared" si="16"/>
        <v>0</v>
      </c>
      <c r="AC96" s="39">
        <f t="shared" si="17"/>
        <v>0</v>
      </c>
      <c r="AE96" s="14"/>
      <c r="AF96" s="14"/>
    </row>
    <row r="97" spans="1:32">
      <c r="A97" s="10">
        <f t="shared" si="18"/>
        <v>88</v>
      </c>
      <c r="B97" s="11">
        <v>88</v>
      </c>
      <c r="C97" s="11" t="s">
        <v>182</v>
      </c>
      <c r="D97" s="9" t="s">
        <v>101</v>
      </c>
      <c r="E97" s="20">
        <v>0</v>
      </c>
      <c r="F97" s="44">
        <v>1</v>
      </c>
      <c r="G97" s="11"/>
      <c r="H97" s="14"/>
      <c r="I97" s="14"/>
      <c r="J97" s="14"/>
      <c r="K97" s="14"/>
      <c r="L97" s="16"/>
      <c r="M97" s="14"/>
      <c r="N97" s="14"/>
      <c r="P97" s="14"/>
      <c r="Q97" s="14"/>
      <c r="R97" s="14"/>
      <c r="S97" s="14"/>
      <c r="T97" s="16"/>
      <c r="U97" s="14"/>
      <c r="V97" s="14"/>
      <c r="W97" s="14">
        <f t="shared" si="15"/>
        <v>3</v>
      </c>
      <c r="X97" s="14" t="str">
        <f t="shared" si="11"/>
        <v>You have chosen a district that does not enroll school choice pupils in FY17</v>
      </c>
      <c r="Y97" s="14">
        <f t="shared" si="12"/>
        <v>88</v>
      </c>
      <c r="Z97" s="11" t="str">
        <f t="shared" si="13"/>
        <v>EASTON</v>
      </c>
      <c r="AA97" s="11" t="str">
        <f t="shared" si="14"/>
        <v/>
      </c>
      <c r="AB97" s="39">
        <f t="shared" si="16"/>
        <v>0</v>
      </c>
      <c r="AC97" s="39">
        <f t="shared" si="17"/>
        <v>0</v>
      </c>
      <c r="AE97" s="14"/>
      <c r="AF97" s="14"/>
    </row>
    <row r="98" spans="1:32">
      <c r="A98" s="10">
        <f t="shared" si="18"/>
        <v>89</v>
      </c>
      <c r="B98" s="17">
        <v>89</v>
      </c>
      <c r="C98" s="17" t="s">
        <v>418</v>
      </c>
      <c r="D98" s="9" t="s">
        <v>461</v>
      </c>
      <c r="E98" s="20">
        <v>9.41</v>
      </c>
      <c r="F98" s="44">
        <v>1</v>
      </c>
      <c r="G98" s="15">
        <v>42899</v>
      </c>
      <c r="H98" s="14">
        <v>3878784</v>
      </c>
      <c r="I98" s="14">
        <v>866106</v>
      </c>
      <c r="J98" s="14">
        <v>2158415</v>
      </c>
      <c r="K98" s="14">
        <v>6903305</v>
      </c>
      <c r="L98" s="16">
        <v>325.12477777777758</v>
      </c>
      <c r="M98" s="14">
        <v>21233</v>
      </c>
      <c r="N98" s="14">
        <v>5000</v>
      </c>
      <c r="P98" s="14">
        <v>0</v>
      </c>
      <c r="Q98" s="14">
        <v>0</v>
      </c>
      <c r="R98" s="14">
        <v>0</v>
      </c>
      <c r="S98" s="14">
        <v>0</v>
      </c>
      <c r="T98" s="16">
        <v>0</v>
      </c>
      <c r="U98" s="14"/>
      <c r="V98" s="14"/>
      <c r="W98" s="14">
        <f t="shared" si="15"/>
        <v>0</v>
      </c>
      <c r="X98" s="14" t="str">
        <f t="shared" si="11"/>
        <v/>
      </c>
      <c r="Y98" s="14">
        <f t="shared" si="12"/>
        <v>89</v>
      </c>
      <c r="Z98" s="11" t="str">
        <f t="shared" si="13"/>
        <v xml:space="preserve">EDGARTOWN                    </v>
      </c>
      <c r="AA98" s="11" t="str">
        <f t="shared" si="14"/>
        <v>Yes</v>
      </c>
      <c r="AB98" s="39">
        <f t="shared" si="16"/>
        <v>5000</v>
      </c>
      <c r="AC98" s="39">
        <f t="shared" si="17"/>
        <v>0</v>
      </c>
      <c r="AE98" s="14"/>
      <c r="AF98" s="14"/>
    </row>
    <row r="99" spans="1:32">
      <c r="A99" s="10">
        <f t="shared" si="18"/>
        <v>90</v>
      </c>
      <c r="B99" s="11">
        <v>90</v>
      </c>
      <c r="C99" s="11" t="s">
        <v>183</v>
      </c>
      <c r="D99" s="9" t="s">
        <v>101</v>
      </c>
      <c r="E99" s="20">
        <v>0</v>
      </c>
      <c r="F99" s="44">
        <v>0</v>
      </c>
      <c r="G99" s="11"/>
      <c r="H99" s="14"/>
      <c r="I99" s="14"/>
      <c r="J99" s="14"/>
      <c r="K99" s="14"/>
      <c r="L99" s="16"/>
      <c r="M99" s="14"/>
      <c r="N99" s="14"/>
      <c r="P99" s="14"/>
      <c r="Q99" s="14"/>
      <c r="R99" s="14"/>
      <c r="S99" s="14"/>
      <c r="T99" s="16"/>
      <c r="U99" s="14"/>
      <c r="V99" s="14"/>
      <c r="W99" s="14">
        <f t="shared" si="15"/>
        <v>4</v>
      </c>
      <c r="X99" s="14" t="str">
        <f t="shared" si="11"/>
        <v>You have chosen a non-operating school district</v>
      </c>
      <c r="Y99" s="14">
        <f t="shared" si="12"/>
        <v>90</v>
      </c>
      <c r="Z99" s="11" t="str">
        <f t="shared" si="13"/>
        <v>EGREMONT</v>
      </c>
      <c r="AA99" s="11" t="str">
        <f t="shared" si="14"/>
        <v/>
      </c>
      <c r="AB99" s="39">
        <f t="shared" si="16"/>
        <v>0</v>
      </c>
      <c r="AC99" s="39">
        <f t="shared" si="17"/>
        <v>0</v>
      </c>
      <c r="AE99" s="14"/>
      <c r="AF99" s="14"/>
    </row>
    <row r="100" spans="1:32">
      <c r="A100" s="10">
        <f t="shared" si="18"/>
        <v>91</v>
      </c>
      <c r="B100" s="11">
        <v>91</v>
      </c>
      <c r="C100" s="11" t="s">
        <v>184</v>
      </c>
      <c r="D100" s="9" t="s">
        <v>101</v>
      </c>
      <c r="E100" s="20">
        <v>0</v>
      </c>
      <c r="F100" s="44">
        <v>1</v>
      </c>
      <c r="G100" s="11"/>
      <c r="H100" s="14"/>
      <c r="I100" s="14"/>
      <c r="J100" s="14"/>
      <c r="K100" s="14"/>
      <c r="L100" s="16"/>
      <c r="M100" s="14"/>
      <c r="N100" s="14"/>
      <c r="P100" s="14"/>
      <c r="Q100" s="14"/>
      <c r="R100" s="14"/>
      <c r="S100" s="14"/>
      <c r="T100" s="16"/>
      <c r="U100" s="14"/>
      <c r="V100" s="14"/>
      <c r="W100" s="14">
        <f t="shared" si="15"/>
        <v>3</v>
      </c>
      <c r="X100" s="14" t="str">
        <f t="shared" si="11"/>
        <v>You have chosen a district that does not enroll school choice pupils in FY17</v>
      </c>
      <c r="Y100" s="14">
        <f t="shared" si="12"/>
        <v>91</v>
      </c>
      <c r="Z100" s="11" t="str">
        <f t="shared" si="13"/>
        <v>ERVING</v>
      </c>
      <c r="AA100" s="11" t="str">
        <f t="shared" si="14"/>
        <v/>
      </c>
      <c r="AB100" s="39">
        <f t="shared" si="16"/>
        <v>0</v>
      </c>
      <c r="AC100" s="39">
        <f t="shared" si="17"/>
        <v>0</v>
      </c>
      <c r="AE100" s="14"/>
      <c r="AF100" s="14"/>
    </row>
    <row r="101" spans="1:32">
      <c r="A101" s="10">
        <f t="shared" si="18"/>
        <v>92</v>
      </c>
      <c r="B101" s="11">
        <v>92</v>
      </c>
      <c r="C101" s="11" t="s">
        <v>185</v>
      </c>
      <c r="D101" s="9" t="s">
        <v>101</v>
      </c>
      <c r="E101" s="20">
        <v>0</v>
      </c>
      <c r="F101" s="44">
        <v>0</v>
      </c>
      <c r="G101" s="11"/>
      <c r="H101" s="14"/>
      <c r="I101" s="14"/>
      <c r="J101" s="14"/>
      <c r="K101" s="14"/>
      <c r="L101" s="16"/>
      <c r="M101" s="14"/>
      <c r="N101" s="14"/>
      <c r="P101" s="14"/>
      <c r="Q101" s="14"/>
      <c r="R101" s="14"/>
      <c r="S101" s="14"/>
      <c r="T101" s="16"/>
      <c r="U101" s="14"/>
      <c r="V101" s="14"/>
      <c r="W101" s="14">
        <f t="shared" si="15"/>
        <v>4</v>
      </c>
      <c r="X101" s="14" t="str">
        <f t="shared" si="11"/>
        <v>You have chosen a non-operating school district</v>
      </c>
      <c r="Y101" s="14">
        <f t="shared" si="12"/>
        <v>92</v>
      </c>
      <c r="Z101" s="11" t="str">
        <f t="shared" si="13"/>
        <v>ESSEX</v>
      </c>
      <c r="AA101" s="11" t="str">
        <f t="shared" si="14"/>
        <v/>
      </c>
      <c r="AB101" s="39">
        <f t="shared" si="16"/>
        <v>0</v>
      </c>
      <c r="AC101" s="39">
        <f t="shared" si="17"/>
        <v>0</v>
      </c>
      <c r="AE101" s="14"/>
      <c r="AF101" s="14"/>
    </row>
    <row r="102" spans="1:32">
      <c r="A102" s="10">
        <f t="shared" si="18"/>
        <v>93</v>
      </c>
      <c r="B102" s="11">
        <v>93</v>
      </c>
      <c r="C102" s="11" t="s">
        <v>186</v>
      </c>
      <c r="D102" s="9" t="s">
        <v>101</v>
      </c>
      <c r="E102" s="20">
        <v>0</v>
      </c>
      <c r="F102" s="44">
        <v>1</v>
      </c>
      <c r="G102" s="11"/>
      <c r="H102" s="14"/>
      <c r="I102" s="14"/>
      <c r="J102" s="14"/>
      <c r="K102" s="14"/>
      <c r="L102" s="16"/>
      <c r="M102" s="14"/>
      <c r="N102" s="14"/>
      <c r="P102" s="14"/>
      <c r="Q102" s="14"/>
      <c r="R102" s="14"/>
      <c r="S102" s="14"/>
      <c r="T102" s="16"/>
      <c r="U102" s="14"/>
      <c r="V102" s="14"/>
      <c r="W102" s="14">
        <f t="shared" si="15"/>
        <v>3</v>
      </c>
      <c r="X102" s="14" t="str">
        <f t="shared" si="11"/>
        <v>You have chosen a district that does not enroll school choice pupils in FY17</v>
      </c>
      <c r="Y102" s="14">
        <f t="shared" si="12"/>
        <v>93</v>
      </c>
      <c r="Z102" s="11" t="str">
        <f t="shared" si="13"/>
        <v>EVERETT</v>
      </c>
      <c r="AA102" s="11" t="str">
        <f t="shared" si="14"/>
        <v/>
      </c>
      <c r="AB102" s="39">
        <f t="shared" si="16"/>
        <v>0</v>
      </c>
      <c r="AC102" s="39">
        <f t="shared" si="17"/>
        <v>0</v>
      </c>
      <c r="AE102" s="14"/>
      <c r="AF102" s="14"/>
    </row>
    <row r="103" spans="1:32">
      <c r="A103" s="10">
        <f t="shared" si="18"/>
        <v>94</v>
      </c>
      <c r="B103" s="11">
        <v>94</v>
      </c>
      <c r="C103" s="11" t="s">
        <v>187</v>
      </c>
      <c r="D103" s="9" t="s">
        <v>83</v>
      </c>
      <c r="E103" s="20">
        <v>0</v>
      </c>
      <c r="F103" s="44">
        <v>1</v>
      </c>
      <c r="G103" s="15">
        <v>42899</v>
      </c>
      <c r="H103" s="14">
        <v>9554851</v>
      </c>
      <c r="I103" s="14">
        <v>2200607</v>
      </c>
      <c r="J103" s="14">
        <v>5319197</v>
      </c>
      <c r="K103" s="14">
        <v>17074655</v>
      </c>
      <c r="L103" s="16">
        <v>1941.0251111111106</v>
      </c>
      <c r="M103" s="14">
        <v>8797</v>
      </c>
      <c r="N103" s="14">
        <v>5000</v>
      </c>
      <c r="P103" s="14">
        <v>0</v>
      </c>
      <c r="Q103" s="14">
        <v>0</v>
      </c>
      <c r="R103" s="14">
        <v>0</v>
      </c>
      <c r="S103" s="14">
        <v>0</v>
      </c>
      <c r="T103" s="16">
        <v>0</v>
      </c>
      <c r="U103" s="14"/>
      <c r="V103" s="14"/>
      <c r="W103" s="14">
        <f t="shared" si="15"/>
        <v>2</v>
      </c>
      <c r="X103" s="14" t="str">
        <f t="shared" si="11"/>
        <v>Not a school choice district, but regular education choice rate is used for tuitioning from other districts</v>
      </c>
      <c r="Y103" s="14">
        <f t="shared" si="12"/>
        <v>94</v>
      </c>
      <c r="Z103" s="11" t="str">
        <f t="shared" si="13"/>
        <v>FAIRHAVEN</v>
      </c>
      <c r="AA103" s="11" t="str">
        <f t="shared" si="14"/>
        <v/>
      </c>
      <c r="AB103" s="39">
        <f t="shared" si="16"/>
        <v>0</v>
      </c>
      <c r="AC103" s="39">
        <f t="shared" si="17"/>
        <v>0</v>
      </c>
      <c r="AE103" s="14"/>
      <c r="AF103" s="14"/>
    </row>
    <row r="104" spans="1:32">
      <c r="A104" s="10">
        <f t="shared" si="18"/>
        <v>95</v>
      </c>
      <c r="B104" s="17">
        <v>95</v>
      </c>
      <c r="C104" s="17" t="s">
        <v>419</v>
      </c>
      <c r="D104" s="9" t="s">
        <v>461</v>
      </c>
      <c r="E104" s="20">
        <v>52.71</v>
      </c>
      <c r="F104" s="44">
        <v>1</v>
      </c>
      <c r="G104" s="15">
        <v>42899</v>
      </c>
      <c r="H104" s="14">
        <v>40208744</v>
      </c>
      <c r="I104" s="14">
        <v>8500176</v>
      </c>
      <c r="J104" s="14">
        <v>29517377</v>
      </c>
      <c r="K104" s="14">
        <v>78226297</v>
      </c>
      <c r="L104" s="16">
        <v>8931.3905555562142</v>
      </c>
      <c r="M104" s="14">
        <v>8759</v>
      </c>
      <c r="N104" s="14">
        <v>5000</v>
      </c>
      <c r="P104" s="14">
        <v>1183626</v>
      </c>
      <c r="Q104" s="14">
        <v>323700</v>
      </c>
      <c r="R104" s="14">
        <v>868904</v>
      </c>
      <c r="S104" s="14">
        <v>2376230</v>
      </c>
      <c r="T104" s="16">
        <v>340.12149999999878</v>
      </c>
      <c r="U104" s="14">
        <v>6986</v>
      </c>
      <c r="V104" s="14">
        <v>5000</v>
      </c>
      <c r="W104" s="14">
        <f t="shared" si="15"/>
        <v>0</v>
      </c>
      <c r="X104" s="14" t="str">
        <f t="shared" si="11"/>
        <v/>
      </c>
      <c r="Y104" s="14">
        <f t="shared" si="12"/>
        <v>95</v>
      </c>
      <c r="Z104" s="11" t="str">
        <f t="shared" si="13"/>
        <v xml:space="preserve">FALL RIVER                   </v>
      </c>
      <c r="AA104" s="11" t="str">
        <f t="shared" si="14"/>
        <v>Yes</v>
      </c>
      <c r="AB104" s="39">
        <f t="shared" si="16"/>
        <v>5000</v>
      </c>
      <c r="AC104" s="39">
        <f t="shared" si="17"/>
        <v>5000</v>
      </c>
      <c r="AE104" s="14"/>
      <c r="AF104" s="14"/>
    </row>
    <row r="105" spans="1:32">
      <c r="A105" s="10">
        <f t="shared" si="18"/>
        <v>96</v>
      </c>
      <c r="B105" s="17">
        <v>96</v>
      </c>
      <c r="C105" s="17" t="s">
        <v>420</v>
      </c>
      <c r="D105" s="9" t="s">
        <v>461</v>
      </c>
      <c r="E105" s="20">
        <v>125.67999999999999</v>
      </c>
      <c r="F105" s="44">
        <v>1</v>
      </c>
      <c r="G105" s="15">
        <v>42899</v>
      </c>
      <c r="H105" s="14">
        <v>21600055</v>
      </c>
      <c r="I105" s="14">
        <v>3911116</v>
      </c>
      <c r="J105" s="14">
        <v>12031798</v>
      </c>
      <c r="K105" s="14">
        <v>37542969</v>
      </c>
      <c r="L105" s="16">
        <v>3253.0708888889258</v>
      </c>
      <c r="M105" s="14">
        <v>11541</v>
      </c>
      <c r="N105" s="14">
        <v>5000</v>
      </c>
      <c r="P105" s="14">
        <v>10815</v>
      </c>
      <c r="Q105" s="14">
        <v>93309</v>
      </c>
      <c r="R105" s="14">
        <v>6024</v>
      </c>
      <c r="S105" s="14">
        <v>110148</v>
      </c>
      <c r="T105" s="16">
        <v>77.610000000000028</v>
      </c>
      <c r="U105" s="14">
        <v>1419</v>
      </c>
      <c r="V105" s="14">
        <v>1064</v>
      </c>
      <c r="W105" s="14">
        <f t="shared" si="15"/>
        <v>0</v>
      </c>
      <c r="X105" s="14" t="str">
        <f t="shared" si="11"/>
        <v/>
      </c>
      <c r="Y105" s="14">
        <f t="shared" si="12"/>
        <v>96</v>
      </c>
      <c r="Z105" s="11" t="str">
        <f t="shared" si="13"/>
        <v xml:space="preserve">FALMOUTH                     </v>
      </c>
      <c r="AA105" s="11" t="str">
        <f t="shared" si="14"/>
        <v>Yes</v>
      </c>
      <c r="AB105" s="39">
        <f t="shared" si="16"/>
        <v>5000</v>
      </c>
      <c r="AC105" s="39">
        <f t="shared" si="17"/>
        <v>1064</v>
      </c>
      <c r="AE105" s="14"/>
      <c r="AF105" s="14"/>
    </row>
    <row r="106" spans="1:32">
      <c r="A106" s="10">
        <f t="shared" si="18"/>
        <v>97</v>
      </c>
      <c r="B106" s="17">
        <v>97</v>
      </c>
      <c r="C106" s="17" t="s">
        <v>105</v>
      </c>
      <c r="D106" s="9" t="s">
        <v>461</v>
      </c>
      <c r="E106" s="20">
        <v>183.68000000000004</v>
      </c>
      <c r="F106" s="44">
        <v>1</v>
      </c>
      <c r="G106" s="15">
        <v>42899</v>
      </c>
      <c r="H106" s="14">
        <v>23291051</v>
      </c>
      <c r="I106" s="14">
        <v>3790501</v>
      </c>
      <c r="J106" s="14">
        <v>14204400</v>
      </c>
      <c r="K106" s="14">
        <v>41285952</v>
      </c>
      <c r="L106" s="16">
        <v>4717.7885000000106</v>
      </c>
      <c r="M106" s="14">
        <v>8751</v>
      </c>
      <c r="N106" s="14">
        <v>5000</v>
      </c>
      <c r="P106" s="14">
        <v>0</v>
      </c>
      <c r="Q106" s="14">
        <v>0</v>
      </c>
      <c r="R106" s="14">
        <v>0</v>
      </c>
      <c r="S106" s="14">
        <v>0</v>
      </c>
      <c r="T106" s="16">
        <v>0</v>
      </c>
      <c r="U106" s="14"/>
      <c r="V106" s="14"/>
      <c r="W106" s="14">
        <f t="shared" si="15"/>
        <v>0</v>
      </c>
      <c r="X106" s="14" t="str">
        <f t="shared" si="11"/>
        <v/>
      </c>
      <c r="Y106" s="14">
        <f t="shared" si="12"/>
        <v>97</v>
      </c>
      <c r="Z106" s="11" t="str">
        <f t="shared" si="13"/>
        <v xml:space="preserve">FITCHBURG                    </v>
      </c>
      <c r="AA106" s="11" t="str">
        <f t="shared" ref="AA106:AA137" si="19">IF(D106="Yes", D106, "")</f>
        <v>Yes</v>
      </c>
      <c r="AB106" s="39">
        <f t="shared" si="16"/>
        <v>5000</v>
      </c>
      <c r="AC106" s="39">
        <f t="shared" si="17"/>
        <v>0</v>
      </c>
      <c r="AE106" s="14"/>
      <c r="AF106" s="14"/>
    </row>
    <row r="107" spans="1:32">
      <c r="A107" s="10">
        <f t="shared" si="18"/>
        <v>98</v>
      </c>
      <c r="B107" s="11">
        <v>98</v>
      </c>
      <c r="C107" s="11" t="s">
        <v>188</v>
      </c>
      <c r="D107" s="9" t="s">
        <v>461</v>
      </c>
      <c r="E107" s="20">
        <v>4.92</v>
      </c>
      <c r="F107" s="44">
        <v>1</v>
      </c>
      <c r="G107" s="15">
        <v>42899</v>
      </c>
      <c r="H107" s="14">
        <v>494990</v>
      </c>
      <c r="I107" s="14">
        <v>126400</v>
      </c>
      <c r="J107" s="14">
        <v>388401</v>
      </c>
      <c r="K107" s="14">
        <v>1009791</v>
      </c>
      <c r="L107" s="16">
        <v>76.472777777777779</v>
      </c>
      <c r="M107" s="14">
        <v>13205</v>
      </c>
      <c r="N107" s="14">
        <v>5000</v>
      </c>
      <c r="P107" s="14">
        <v>0</v>
      </c>
      <c r="Q107" s="14">
        <v>0</v>
      </c>
      <c r="R107" s="14">
        <v>0</v>
      </c>
      <c r="S107" s="14">
        <v>0</v>
      </c>
      <c r="T107" s="16">
        <v>0</v>
      </c>
      <c r="U107" s="14"/>
      <c r="V107" s="14"/>
      <c r="W107" s="14">
        <f t="shared" si="15"/>
        <v>0</v>
      </c>
      <c r="X107" s="14" t="str">
        <f t="shared" si="11"/>
        <v/>
      </c>
      <c r="Y107" s="14">
        <f t="shared" si="12"/>
        <v>98</v>
      </c>
      <c r="Z107" s="11" t="str">
        <f t="shared" si="13"/>
        <v>FLORIDA</v>
      </c>
      <c r="AA107" s="11" t="str">
        <f t="shared" si="19"/>
        <v>Yes</v>
      </c>
      <c r="AB107" s="39">
        <f t="shared" si="16"/>
        <v>5000</v>
      </c>
      <c r="AC107" s="39">
        <f t="shared" si="17"/>
        <v>0</v>
      </c>
      <c r="AE107" s="14"/>
      <c r="AF107" s="14"/>
    </row>
    <row r="108" spans="1:32">
      <c r="A108" s="10">
        <f t="shared" si="18"/>
        <v>99</v>
      </c>
      <c r="B108" s="11">
        <v>99</v>
      </c>
      <c r="C108" s="11" t="s">
        <v>189</v>
      </c>
      <c r="D108" s="9" t="s">
        <v>101</v>
      </c>
      <c r="E108" s="20">
        <v>0</v>
      </c>
      <c r="F108" s="44">
        <v>1</v>
      </c>
      <c r="G108" s="11"/>
      <c r="H108" s="14"/>
      <c r="I108" s="14"/>
      <c r="J108" s="14"/>
      <c r="K108" s="14"/>
      <c r="L108" s="16"/>
      <c r="M108" s="14"/>
      <c r="N108" s="14"/>
      <c r="P108" s="14"/>
      <c r="Q108" s="14"/>
      <c r="R108" s="14"/>
      <c r="S108" s="14"/>
      <c r="T108" s="16"/>
      <c r="U108" s="14"/>
      <c r="V108" s="14"/>
      <c r="W108" s="14">
        <f t="shared" si="15"/>
        <v>3</v>
      </c>
      <c r="X108" s="14" t="str">
        <f t="shared" si="11"/>
        <v>You have chosen a district that does not enroll school choice pupils in FY17</v>
      </c>
      <c r="Y108" s="14">
        <f t="shared" si="12"/>
        <v>99</v>
      </c>
      <c r="Z108" s="11" t="str">
        <f t="shared" si="13"/>
        <v>FOXBOROUGH</v>
      </c>
      <c r="AA108" s="11" t="str">
        <f t="shared" si="19"/>
        <v/>
      </c>
      <c r="AB108" s="39">
        <f t="shared" si="16"/>
        <v>0</v>
      </c>
      <c r="AC108" s="39">
        <f t="shared" si="17"/>
        <v>0</v>
      </c>
      <c r="AE108" s="14"/>
      <c r="AF108" s="14"/>
    </row>
    <row r="109" spans="1:32">
      <c r="A109" s="10">
        <f t="shared" si="18"/>
        <v>100</v>
      </c>
      <c r="B109" s="11">
        <v>100</v>
      </c>
      <c r="C109" s="11" t="s">
        <v>190</v>
      </c>
      <c r="D109" s="9" t="s">
        <v>101</v>
      </c>
      <c r="E109" s="20">
        <v>0</v>
      </c>
      <c r="F109" s="44">
        <v>1</v>
      </c>
      <c r="G109" s="11"/>
      <c r="H109" s="14"/>
      <c r="I109" s="14"/>
      <c r="J109" s="14"/>
      <c r="K109" s="14"/>
      <c r="L109" s="16"/>
      <c r="M109" s="14"/>
      <c r="N109" s="14"/>
      <c r="P109" s="14"/>
      <c r="Q109" s="14"/>
      <c r="R109" s="14"/>
      <c r="S109" s="14"/>
      <c r="T109" s="16"/>
      <c r="U109" s="14"/>
      <c r="V109" s="14"/>
      <c r="W109" s="14">
        <f t="shared" si="15"/>
        <v>3</v>
      </c>
      <c r="X109" s="14" t="str">
        <f t="shared" si="11"/>
        <v>You have chosen a district that does not enroll school choice pupils in FY17</v>
      </c>
      <c r="Y109" s="14">
        <f t="shared" si="12"/>
        <v>100</v>
      </c>
      <c r="Z109" s="11" t="str">
        <f t="shared" si="13"/>
        <v>FRAMINGHAM</v>
      </c>
      <c r="AA109" s="11" t="str">
        <f t="shared" si="19"/>
        <v/>
      </c>
      <c r="AB109" s="39">
        <f t="shared" si="16"/>
        <v>0</v>
      </c>
      <c r="AC109" s="39">
        <f t="shared" si="17"/>
        <v>0</v>
      </c>
      <c r="AE109" s="14"/>
      <c r="AF109" s="14"/>
    </row>
    <row r="110" spans="1:32">
      <c r="A110" s="10">
        <f t="shared" si="18"/>
        <v>101</v>
      </c>
      <c r="B110" s="17">
        <v>101</v>
      </c>
      <c r="C110" s="17" t="s">
        <v>421</v>
      </c>
      <c r="D110" s="24" t="s">
        <v>461</v>
      </c>
      <c r="E110" s="20">
        <v>6.9399999999999995</v>
      </c>
      <c r="F110" s="44">
        <v>1</v>
      </c>
      <c r="G110" s="15">
        <v>42899</v>
      </c>
      <c r="H110" s="14">
        <v>28321500</v>
      </c>
      <c r="I110" s="14">
        <v>5899175</v>
      </c>
      <c r="J110" s="14">
        <v>11900109</v>
      </c>
      <c r="K110" s="14">
        <v>46120784</v>
      </c>
      <c r="L110" s="16">
        <v>5191.1741666668395</v>
      </c>
      <c r="M110" s="14">
        <v>8884</v>
      </c>
      <c r="N110" s="14">
        <v>5000</v>
      </c>
      <c r="P110" s="14">
        <v>0</v>
      </c>
      <c r="Q110" s="14">
        <v>0</v>
      </c>
      <c r="R110" s="14">
        <v>0</v>
      </c>
      <c r="S110" s="14">
        <v>0</v>
      </c>
      <c r="T110" s="16">
        <v>0</v>
      </c>
      <c r="U110" s="14"/>
      <c r="V110" s="14"/>
      <c r="W110" s="14">
        <f t="shared" si="15"/>
        <v>0</v>
      </c>
      <c r="X110" s="14" t="str">
        <f t="shared" si="11"/>
        <v/>
      </c>
      <c r="Y110" s="14">
        <f t="shared" si="12"/>
        <v>101</v>
      </c>
      <c r="Z110" s="11" t="str">
        <f t="shared" si="13"/>
        <v xml:space="preserve">FRANKLIN                     </v>
      </c>
      <c r="AA110" s="11" t="str">
        <f t="shared" si="19"/>
        <v>Yes</v>
      </c>
      <c r="AB110" s="39">
        <f t="shared" si="16"/>
        <v>5000</v>
      </c>
      <c r="AC110" s="39">
        <f t="shared" si="17"/>
        <v>0</v>
      </c>
      <c r="AE110" s="14"/>
      <c r="AF110" s="14"/>
    </row>
    <row r="111" spans="1:32">
      <c r="A111" s="10">
        <f t="shared" si="18"/>
        <v>102</v>
      </c>
      <c r="B111" s="10">
        <v>102</v>
      </c>
      <c r="C111" s="10" t="s">
        <v>191</v>
      </c>
      <c r="D111" s="38" t="s">
        <v>101</v>
      </c>
      <c r="E111" s="20">
        <v>0</v>
      </c>
      <c r="F111" s="44">
        <v>0</v>
      </c>
      <c r="G111" s="11"/>
      <c r="W111" s="14">
        <f t="shared" si="15"/>
        <v>4</v>
      </c>
      <c r="X111" s="14" t="str">
        <f t="shared" si="11"/>
        <v>You have chosen a non-operating school district</v>
      </c>
      <c r="Y111" s="10">
        <v>102</v>
      </c>
      <c r="Z111" s="10" t="s">
        <v>191</v>
      </c>
      <c r="AA111" s="11" t="str">
        <f t="shared" si="19"/>
        <v/>
      </c>
      <c r="AB111" s="39">
        <f t="shared" si="16"/>
        <v>0</v>
      </c>
      <c r="AC111" s="39">
        <f t="shared" si="17"/>
        <v>0</v>
      </c>
      <c r="AE111" s="14"/>
      <c r="AF111" s="14"/>
    </row>
    <row r="112" spans="1:32">
      <c r="A112" s="10">
        <f t="shared" si="18"/>
        <v>103</v>
      </c>
      <c r="B112" s="17">
        <v>103</v>
      </c>
      <c r="C112" s="17" t="s">
        <v>106</v>
      </c>
      <c r="D112" s="9" t="s">
        <v>461</v>
      </c>
      <c r="E112" s="20">
        <v>119.25999999999998</v>
      </c>
      <c r="F112" s="44">
        <v>1</v>
      </c>
      <c r="G112" s="15">
        <v>42899</v>
      </c>
      <c r="H112" s="14">
        <v>10556146</v>
      </c>
      <c r="I112" s="14">
        <v>2311303</v>
      </c>
      <c r="J112" s="14">
        <v>6269848</v>
      </c>
      <c r="K112" s="14">
        <v>19137297</v>
      </c>
      <c r="L112" s="16">
        <v>2218.4293888888815</v>
      </c>
      <c r="M112" s="14">
        <v>8627</v>
      </c>
      <c r="N112" s="14">
        <v>5000</v>
      </c>
      <c r="P112" s="14">
        <v>0</v>
      </c>
      <c r="Q112" s="14">
        <v>0</v>
      </c>
      <c r="R112" s="14">
        <v>0</v>
      </c>
      <c r="S112" s="14">
        <v>0</v>
      </c>
      <c r="T112" s="16">
        <v>0</v>
      </c>
      <c r="U112" s="14"/>
      <c r="V112" s="14"/>
      <c r="W112" s="14">
        <f t="shared" si="15"/>
        <v>0</v>
      </c>
      <c r="X112" s="14" t="str">
        <f t="shared" si="11"/>
        <v/>
      </c>
      <c r="Y112" s="14">
        <f t="shared" ref="Y112:Y154" si="20">B112</f>
        <v>103</v>
      </c>
      <c r="Z112" s="11" t="str">
        <f t="shared" ref="Z112:Z154" si="21">C112</f>
        <v xml:space="preserve">GARDNER                      </v>
      </c>
      <c r="AA112" s="11" t="str">
        <f t="shared" si="19"/>
        <v>Yes</v>
      </c>
      <c r="AB112" s="39">
        <f t="shared" si="16"/>
        <v>5000</v>
      </c>
      <c r="AC112" s="39">
        <f t="shared" si="17"/>
        <v>0</v>
      </c>
      <c r="AE112" s="14"/>
      <c r="AF112" s="14"/>
    </row>
    <row r="113" spans="1:32">
      <c r="A113" s="10">
        <f t="shared" si="18"/>
        <v>104</v>
      </c>
      <c r="B113" s="11">
        <v>104</v>
      </c>
      <c r="C113" s="11" t="s">
        <v>192</v>
      </c>
      <c r="D113" s="9" t="s">
        <v>101</v>
      </c>
      <c r="E113" s="20">
        <v>0</v>
      </c>
      <c r="F113" s="44">
        <v>0</v>
      </c>
      <c r="G113" s="15"/>
      <c r="H113" s="14"/>
      <c r="I113" s="14"/>
      <c r="J113" s="14"/>
      <c r="K113" s="14"/>
      <c r="L113" s="16"/>
      <c r="M113" s="14"/>
      <c r="N113" s="14"/>
      <c r="P113" s="14"/>
      <c r="Q113" s="14"/>
      <c r="R113" s="14"/>
      <c r="S113" s="14"/>
      <c r="T113" s="16"/>
      <c r="U113" s="14"/>
      <c r="V113" s="14"/>
      <c r="W113" s="14">
        <f t="shared" si="15"/>
        <v>4</v>
      </c>
      <c r="X113" s="14" t="str">
        <f t="shared" si="11"/>
        <v>You have chosen a non-operating school district</v>
      </c>
      <c r="Y113" s="14">
        <f t="shared" si="20"/>
        <v>104</v>
      </c>
      <c r="Z113" s="11" t="str">
        <f t="shared" si="21"/>
        <v>AQUINNAH</v>
      </c>
      <c r="AA113" s="11" t="str">
        <f t="shared" si="19"/>
        <v/>
      </c>
      <c r="AB113" s="39">
        <f t="shared" si="16"/>
        <v>0</v>
      </c>
      <c r="AC113" s="39">
        <f t="shared" si="17"/>
        <v>0</v>
      </c>
      <c r="AE113" s="14"/>
      <c r="AF113" s="14"/>
    </row>
    <row r="114" spans="1:32">
      <c r="A114" s="10">
        <f t="shared" si="18"/>
        <v>105</v>
      </c>
      <c r="B114" s="17">
        <v>105</v>
      </c>
      <c r="C114" s="17" t="s">
        <v>107</v>
      </c>
      <c r="D114" s="9" t="s">
        <v>461</v>
      </c>
      <c r="E114" s="20">
        <v>37.21</v>
      </c>
      <c r="F114" s="44">
        <v>1</v>
      </c>
      <c r="G114" s="15">
        <v>42899</v>
      </c>
      <c r="H114" s="14">
        <v>7660314</v>
      </c>
      <c r="I114" s="14">
        <v>1569140</v>
      </c>
      <c r="J114" s="14">
        <v>3687199</v>
      </c>
      <c r="K114" s="14">
        <v>12916653</v>
      </c>
      <c r="L114" s="16">
        <v>1394.9485000000002</v>
      </c>
      <c r="M114" s="14">
        <v>9260</v>
      </c>
      <c r="N114" s="14">
        <v>5000</v>
      </c>
      <c r="P114" s="14">
        <v>0</v>
      </c>
      <c r="Q114" s="14">
        <v>0</v>
      </c>
      <c r="R114" s="14">
        <v>0</v>
      </c>
      <c r="S114" s="14">
        <v>0</v>
      </c>
      <c r="T114" s="16">
        <v>0</v>
      </c>
      <c r="U114" s="14"/>
      <c r="V114" s="14"/>
      <c r="W114" s="14">
        <f t="shared" si="15"/>
        <v>0</v>
      </c>
      <c r="X114" s="14" t="str">
        <f t="shared" si="11"/>
        <v/>
      </c>
      <c r="Y114" s="14">
        <f t="shared" si="20"/>
        <v>105</v>
      </c>
      <c r="Z114" s="11" t="str">
        <f t="shared" si="21"/>
        <v xml:space="preserve">GEORGETOWN                   </v>
      </c>
      <c r="AA114" s="11" t="str">
        <f t="shared" si="19"/>
        <v>Yes</v>
      </c>
      <c r="AB114" s="39">
        <f t="shared" si="16"/>
        <v>5000</v>
      </c>
      <c r="AC114" s="39">
        <f t="shared" si="17"/>
        <v>0</v>
      </c>
      <c r="AE114" s="14"/>
      <c r="AF114" s="14"/>
    </row>
    <row r="115" spans="1:32">
      <c r="A115" s="10">
        <f t="shared" si="18"/>
        <v>106</v>
      </c>
      <c r="B115" s="11">
        <v>106</v>
      </c>
      <c r="C115" s="11" t="s">
        <v>193</v>
      </c>
      <c r="D115" s="9" t="s">
        <v>101</v>
      </c>
      <c r="E115" s="20">
        <v>0</v>
      </c>
      <c r="F115" s="44">
        <v>0</v>
      </c>
      <c r="G115" s="15"/>
      <c r="H115" s="14"/>
      <c r="I115" s="14"/>
      <c r="J115" s="14"/>
      <c r="K115" s="14"/>
      <c r="L115" s="16"/>
      <c r="M115" s="14"/>
      <c r="N115" s="14"/>
      <c r="P115" s="14"/>
      <c r="Q115" s="14"/>
      <c r="R115" s="14"/>
      <c r="S115" s="14"/>
      <c r="T115" s="16"/>
      <c r="U115" s="14"/>
      <c r="V115" s="14"/>
      <c r="W115" s="14">
        <f t="shared" si="15"/>
        <v>4</v>
      </c>
      <c r="X115" s="14" t="str">
        <f t="shared" si="11"/>
        <v>You have chosen a non-operating school district</v>
      </c>
      <c r="Y115" s="14">
        <f t="shared" si="20"/>
        <v>106</v>
      </c>
      <c r="Z115" s="11" t="str">
        <f t="shared" si="21"/>
        <v>GILL</v>
      </c>
      <c r="AA115" s="11" t="str">
        <f t="shared" si="19"/>
        <v/>
      </c>
      <c r="AB115" s="39">
        <f t="shared" si="16"/>
        <v>0</v>
      </c>
      <c r="AC115" s="39">
        <f t="shared" si="17"/>
        <v>0</v>
      </c>
      <c r="AE115" s="14"/>
      <c r="AF115" s="14"/>
    </row>
    <row r="116" spans="1:32">
      <c r="A116" s="10">
        <f t="shared" si="18"/>
        <v>107</v>
      </c>
      <c r="B116" s="17">
        <v>107</v>
      </c>
      <c r="C116" s="17" t="s">
        <v>108</v>
      </c>
      <c r="D116" s="9" t="s">
        <v>461</v>
      </c>
      <c r="E116" s="20">
        <v>37.389999999999993</v>
      </c>
      <c r="F116" s="44">
        <v>1</v>
      </c>
      <c r="G116" s="15">
        <v>42899</v>
      </c>
      <c r="H116" s="14">
        <v>15626372</v>
      </c>
      <c r="I116" s="14">
        <v>2832588</v>
      </c>
      <c r="J116" s="14">
        <v>9799285</v>
      </c>
      <c r="K116" s="14">
        <v>28258245</v>
      </c>
      <c r="L116" s="16">
        <v>2547.8573888889064</v>
      </c>
      <c r="M116" s="14">
        <v>11091</v>
      </c>
      <c r="N116" s="14">
        <v>5000</v>
      </c>
      <c r="P116" s="14">
        <v>470339.98</v>
      </c>
      <c r="Q116" s="14">
        <v>133471</v>
      </c>
      <c r="R116" s="14">
        <v>294949</v>
      </c>
      <c r="S116" s="14">
        <v>898759.98</v>
      </c>
      <c r="T116" s="16">
        <v>120.05444444444454</v>
      </c>
      <c r="U116" s="14">
        <v>7486</v>
      </c>
      <c r="V116" s="14">
        <v>5000</v>
      </c>
      <c r="W116" s="14">
        <f t="shared" si="15"/>
        <v>0</v>
      </c>
      <c r="X116" s="14" t="str">
        <f t="shared" si="11"/>
        <v/>
      </c>
      <c r="Y116" s="14">
        <f t="shared" si="20"/>
        <v>107</v>
      </c>
      <c r="Z116" s="11" t="str">
        <f t="shared" si="21"/>
        <v xml:space="preserve">GLOUCESTER                   </v>
      </c>
      <c r="AA116" s="11" t="str">
        <f t="shared" si="19"/>
        <v>Yes</v>
      </c>
      <c r="AB116" s="39">
        <f t="shared" si="16"/>
        <v>5000</v>
      </c>
      <c r="AC116" s="39">
        <f t="shared" si="17"/>
        <v>5000</v>
      </c>
      <c r="AE116" s="14"/>
      <c r="AF116" s="14"/>
    </row>
    <row r="117" spans="1:32">
      <c r="A117" s="10">
        <f t="shared" si="18"/>
        <v>108</v>
      </c>
      <c r="B117" s="11">
        <v>108</v>
      </c>
      <c r="C117" s="11" t="s">
        <v>194</v>
      </c>
      <c r="D117" s="9" t="s">
        <v>101</v>
      </c>
      <c r="E117" s="20">
        <v>0</v>
      </c>
      <c r="F117" s="44">
        <v>0</v>
      </c>
      <c r="G117" s="15"/>
      <c r="H117" s="14"/>
      <c r="I117" s="14"/>
      <c r="J117" s="14"/>
      <c r="K117" s="14"/>
      <c r="L117" s="16"/>
      <c r="M117" s="14"/>
      <c r="N117" s="14"/>
      <c r="P117" s="14"/>
      <c r="Q117" s="14"/>
      <c r="R117" s="14"/>
      <c r="S117" s="14"/>
      <c r="T117" s="16"/>
      <c r="U117" s="14"/>
      <c r="V117" s="14"/>
      <c r="W117" s="14">
        <f t="shared" si="15"/>
        <v>4</v>
      </c>
      <c r="X117" s="14" t="str">
        <f t="shared" si="11"/>
        <v>You have chosen a non-operating school district</v>
      </c>
      <c r="Y117" s="14">
        <f t="shared" si="20"/>
        <v>108</v>
      </c>
      <c r="Z117" s="11" t="str">
        <f t="shared" si="21"/>
        <v>GOSHEN</v>
      </c>
      <c r="AA117" s="11" t="str">
        <f t="shared" si="19"/>
        <v/>
      </c>
      <c r="AB117" s="39">
        <f t="shared" si="16"/>
        <v>0</v>
      </c>
      <c r="AC117" s="39">
        <f t="shared" si="17"/>
        <v>0</v>
      </c>
      <c r="AE117" s="14"/>
      <c r="AF117" s="14"/>
    </row>
    <row r="118" spans="1:32">
      <c r="A118" s="10">
        <f t="shared" si="18"/>
        <v>109</v>
      </c>
      <c r="B118" s="11">
        <v>109</v>
      </c>
      <c r="C118" s="11" t="s">
        <v>195</v>
      </c>
      <c r="D118" s="9" t="s">
        <v>101</v>
      </c>
      <c r="E118" s="20">
        <v>0</v>
      </c>
      <c r="F118" s="44">
        <v>0</v>
      </c>
      <c r="G118" s="11"/>
      <c r="H118" s="14"/>
      <c r="I118" s="14"/>
      <c r="J118" s="14"/>
      <c r="K118" s="14"/>
      <c r="L118" s="16"/>
      <c r="M118" s="14"/>
      <c r="N118" s="14"/>
      <c r="P118" s="14"/>
      <c r="Q118" s="14"/>
      <c r="R118" s="14"/>
      <c r="S118" s="14"/>
      <c r="T118" s="16"/>
      <c r="U118" s="14"/>
      <c r="V118" s="14"/>
      <c r="W118" s="14">
        <f t="shared" si="15"/>
        <v>4</v>
      </c>
      <c r="X118" s="14" t="str">
        <f t="shared" si="11"/>
        <v>You have chosen a non-operating school district</v>
      </c>
      <c r="Y118" s="14">
        <f t="shared" si="20"/>
        <v>109</v>
      </c>
      <c r="Z118" s="11" t="str">
        <f t="shared" si="21"/>
        <v>GOSNOLD</v>
      </c>
      <c r="AA118" s="11" t="str">
        <f t="shared" si="19"/>
        <v/>
      </c>
      <c r="AB118" s="39">
        <f t="shared" si="16"/>
        <v>0</v>
      </c>
      <c r="AC118" s="39">
        <f t="shared" si="17"/>
        <v>0</v>
      </c>
      <c r="AE118" s="14"/>
      <c r="AF118" s="14"/>
    </row>
    <row r="119" spans="1:32">
      <c r="A119" s="10">
        <f t="shared" si="18"/>
        <v>110</v>
      </c>
      <c r="B119" s="11">
        <v>110</v>
      </c>
      <c r="C119" s="11" t="s">
        <v>196</v>
      </c>
      <c r="D119" s="9" t="s">
        <v>461</v>
      </c>
      <c r="E119" s="20">
        <v>64.400000000000006</v>
      </c>
      <c r="F119" s="44">
        <v>1</v>
      </c>
      <c r="G119" s="15">
        <v>42899</v>
      </c>
      <c r="H119" s="14">
        <v>14147109</v>
      </c>
      <c r="I119" s="14">
        <v>2970536</v>
      </c>
      <c r="J119" s="14">
        <v>5118268</v>
      </c>
      <c r="K119" s="14">
        <v>22235913</v>
      </c>
      <c r="L119" s="16">
        <v>3024.7370000000356</v>
      </c>
      <c r="M119" s="14">
        <v>7351</v>
      </c>
      <c r="N119" s="14">
        <v>5000</v>
      </c>
      <c r="P119" s="14">
        <v>0</v>
      </c>
      <c r="Q119" s="14">
        <v>0</v>
      </c>
      <c r="R119" s="14">
        <v>0</v>
      </c>
      <c r="S119" s="14">
        <v>0</v>
      </c>
      <c r="T119" s="16">
        <v>0</v>
      </c>
      <c r="U119" s="14"/>
      <c r="V119" s="14"/>
      <c r="W119" s="14">
        <f t="shared" si="15"/>
        <v>0</v>
      </c>
      <c r="X119" s="14" t="str">
        <f t="shared" si="11"/>
        <v/>
      </c>
      <c r="Y119" s="14">
        <f t="shared" si="20"/>
        <v>110</v>
      </c>
      <c r="Z119" s="11" t="str">
        <f t="shared" si="21"/>
        <v>GRAFTON</v>
      </c>
      <c r="AA119" s="11" t="str">
        <f t="shared" si="19"/>
        <v>Yes</v>
      </c>
      <c r="AB119" s="39">
        <f t="shared" si="16"/>
        <v>5000</v>
      </c>
      <c r="AC119" s="39">
        <f t="shared" si="17"/>
        <v>0</v>
      </c>
      <c r="AE119" s="14"/>
      <c r="AF119" s="14"/>
    </row>
    <row r="120" spans="1:32">
      <c r="A120" s="10">
        <f t="shared" si="18"/>
        <v>111</v>
      </c>
      <c r="B120" s="17">
        <v>111</v>
      </c>
      <c r="C120" s="17" t="s">
        <v>109</v>
      </c>
      <c r="D120" s="9" t="s">
        <v>461</v>
      </c>
      <c r="E120" s="20">
        <v>93.589999999999989</v>
      </c>
      <c r="F120" s="44">
        <v>1</v>
      </c>
      <c r="G120" s="15">
        <v>42899</v>
      </c>
      <c r="H120" s="14">
        <v>4150775</v>
      </c>
      <c r="I120" s="14">
        <v>999272</v>
      </c>
      <c r="J120" s="14">
        <v>1682354</v>
      </c>
      <c r="K120" s="14">
        <v>6832401</v>
      </c>
      <c r="L120" s="16">
        <v>768.17438888889012</v>
      </c>
      <c r="M120" s="14">
        <v>8894</v>
      </c>
      <c r="N120" s="14">
        <v>5000</v>
      </c>
      <c r="P120" s="14">
        <v>0</v>
      </c>
      <c r="Q120" s="14">
        <v>0</v>
      </c>
      <c r="R120" s="14">
        <v>0</v>
      </c>
      <c r="S120" s="14">
        <v>0</v>
      </c>
      <c r="T120" s="16">
        <v>0</v>
      </c>
      <c r="U120" s="14"/>
      <c r="V120" s="14"/>
      <c r="W120" s="14">
        <f t="shared" si="15"/>
        <v>0</v>
      </c>
      <c r="X120" s="14" t="str">
        <f t="shared" si="11"/>
        <v/>
      </c>
      <c r="Y120" s="14">
        <f t="shared" si="20"/>
        <v>111</v>
      </c>
      <c r="Z120" s="11" t="str">
        <f t="shared" si="21"/>
        <v xml:space="preserve">GRANBY                       </v>
      </c>
      <c r="AA120" s="11" t="str">
        <f t="shared" si="19"/>
        <v>Yes</v>
      </c>
      <c r="AB120" s="39">
        <f t="shared" si="16"/>
        <v>5000</v>
      </c>
      <c r="AC120" s="39">
        <f t="shared" si="17"/>
        <v>0</v>
      </c>
      <c r="AE120" s="14"/>
      <c r="AF120" s="14"/>
    </row>
    <row r="121" spans="1:32">
      <c r="A121" s="10">
        <f t="shared" si="18"/>
        <v>112</v>
      </c>
      <c r="B121" s="11">
        <v>112</v>
      </c>
      <c r="C121" s="11" t="s">
        <v>197</v>
      </c>
      <c r="D121" s="9" t="s">
        <v>101</v>
      </c>
      <c r="E121" s="20">
        <v>0</v>
      </c>
      <c r="F121" s="44">
        <v>0</v>
      </c>
      <c r="G121" s="11"/>
      <c r="H121" s="14"/>
      <c r="I121" s="14"/>
      <c r="J121" s="14"/>
      <c r="K121" s="14"/>
      <c r="L121" s="16"/>
      <c r="M121" s="14"/>
      <c r="N121" s="14"/>
      <c r="P121" s="14"/>
      <c r="Q121" s="14"/>
      <c r="R121" s="14"/>
      <c r="S121" s="14"/>
      <c r="T121" s="16"/>
      <c r="U121" s="14"/>
      <c r="V121" s="14"/>
      <c r="W121" s="14">
        <f t="shared" si="15"/>
        <v>4</v>
      </c>
      <c r="X121" s="14" t="str">
        <f t="shared" si="11"/>
        <v>You have chosen a non-operating school district</v>
      </c>
      <c r="Y121" s="14">
        <f t="shared" si="20"/>
        <v>112</v>
      </c>
      <c r="Z121" s="11" t="str">
        <f t="shared" si="21"/>
        <v>GRANVILLE</v>
      </c>
      <c r="AA121" s="11" t="str">
        <f t="shared" si="19"/>
        <v/>
      </c>
      <c r="AB121" s="39">
        <f t="shared" si="16"/>
        <v>0</v>
      </c>
      <c r="AC121" s="39">
        <f t="shared" si="17"/>
        <v>0</v>
      </c>
      <c r="AE121" s="14"/>
      <c r="AF121" s="14"/>
    </row>
    <row r="122" spans="1:32">
      <c r="A122" s="10">
        <f t="shared" si="18"/>
        <v>113</v>
      </c>
      <c r="B122" s="11">
        <v>113</v>
      </c>
      <c r="C122" s="11" t="s">
        <v>198</v>
      </c>
      <c r="D122" s="9" t="s">
        <v>101</v>
      </c>
      <c r="E122" s="20">
        <v>0</v>
      </c>
      <c r="F122" s="44">
        <v>0</v>
      </c>
      <c r="G122" s="11"/>
      <c r="H122" s="14"/>
      <c r="I122" s="14"/>
      <c r="J122" s="14"/>
      <c r="K122" s="14"/>
      <c r="L122" s="16"/>
      <c r="M122" s="14"/>
      <c r="N122" s="14"/>
      <c r="P122" s="14"/>
      <c r="Q122" s="14"/>
      <c r="R122" s="14"/>
      <c r="S122" s="14"/>
      <c r="T122" s="16"/>
      <c r="U122" s="14"/>
      <c r="V122" s="14"/>
      <c r="W122" s="14">
        <f t="shared" si="15"/>
        <v>4</v>
      </c>
      <c r="X122" s="14" t="str">
        <f t="shared" si="11"/>
        <v>You have chosen a non-operating school district</v>
      </c>
      <c r="Y122" s="14">
        <f t="shared" si="20"/>
        <v>113</v>
      </c>
      <c r="Z122" s="11" t="str">
        <f t="shared" si="21"/>
        <v>GREAT BARRINGTON</v>
      </c>
      <c r="AA122" s="11" t="str">
        <f t="shared" si="19"/>
        <v/>
      </c>
      <c r="AB122" s="39">
        <f t="shared" si="16"/>
        <v>0</v>
      </c>
      <c r="AC122" s="39">
        <f t="shared" si="17"/>
        <v>0</v>
      </c>
      <c r="AE122" s="14"/>
      <c r="AF122" s="14"/>
    </row>
    <row r="123" spans="1:32">
      <c r="A123" s="10">
        <f t="shared" si="18"/>
        <v>114</v>
      </c>
      <c r="B123" s="17">
        <v>114</v>
      </c>
      <c r="C123" s="17" t="s">
        <v>422</v>
      </c>
      <c r="D123" s="9" t="s">
        <v>461</v>
      </c>
      <c r="E123" s="20">
        <v>109.71000000000002</v>
      </c>
      <c r="F123" s="44">
        <v>1</v>
      </c>
      <c r="G123" s="15">
        <v>42899</v>
      </c>
      <c r="H123" s="14">
        <v>8213939</v>
      </c>
      <c r="I123" s="14">
        <v>1576758</v>
      </c>
      <c r="J123" s="14">
        <v>6142053</v>
      </c>
      <c r="K123" s="14">
        <v>15932750</v>
      </c>
      <c r="L123" s="16">
        <v>1528.8878888888862</v>
      </c>
      <c r="M123" s="14">
        <v>10421</v>
      </c>
      <c r="N123" s="14">
        <v>5000</v>
      </c>
      <c r="P123" s="14">
        <v>0</v>
      </c>
      <c r="Q123" s="14">
        <v>0</v>
      </c>
      <c r="R123" s="14">
        <v>0</v>
      </c>
      <c r="S123" s="14">
        <v>0</v>
      </c>
      <c r="T123" s="16">
        <v>0</v>
      </c>
      <c r="U123" s="14"/>
      <c r="V123" s="14"/>
      <c r="W123" s="14">
        <f t="shared" si="15"/>
        <v>0</v>
      </c>
      <c r="X123" s="14" t="str">
        <f t="shared" si="11"/>
        <v/>
      </c>
      <c r="Y123" s="14">
        <f t="shared" si="20"/>
        <v>114</v>
      </c>
      <c r="Z123" s="11" t="str">
        <f t="shared" si="21"/>
        <v xml:space="preserve">GREENFIELD                   </v>
      </c>
      <c r="AA123" s="11" t="str">
        <f t="shared" si="19"/>
        <v>Yes</v>
      </c>
      <c r="AB123" s="39">
        <f t="shared" si="16"/>
        <v>5000</v>
      </c>
      <c r="AC123" s="39">
        <f t="shared" si="17"/>
        <v>0</v>
      </c>
      <c r="AE123" s="14"/>
      <c r="AF123" s="14"/>
    </row>
    <row r="124" spans="1:32">
      <c r="A124" s="10">
        <f t="shared" si="18"/>
        <v>115</v>
      </c>
      <c r="B124" s="11">
        <v>115</v>
      </c>
      <c r="C124" s="11" t="s">
        <v>199</v>
      </c>
      <c r="D124" s="9" t="s">
        <v>101</v>
      </c>
      <c r="E124" s="20">
        <v>0</v>
      </c>
      <c r="F124" s="44">
        <v>0</v>
      </c>
      <c r="G124" s="15"/>
      <c r="H124" s="14"/>
      <c r="I124" s="14"/>
      <c r="J124" s="14"/>
      <c r="K124" s="14"/>
      <c r="L124" s="16"/>
      <c r="M124" s="14"/>
      <c r="N124" s="14"/>
      <c r="P124" s="14"/>
      <c r="Q124" s="14"/>
      <c r="R124" s="14"/>
      <c r="S124" s="14"/>
      <c r="T124" s="16"/>
      <c r="U124" s="14"/>
      <c r="V124" s="14"/>
      <c r="W124" s="14">
        <f t="shared" si="15"/>
        <v>4</v>
      </c>
      <c r="X124" s="14" t="str">
        <f t="shared" si="11"/>
        <v>You have chosen a non-operating school district</v>
      </c>
      <c r="Y124" s="14">
        <f t="shared" si="20"/>
        <v>115</v>
      </c>
      <c r="Z124" s="11" t="str">
        <f t="shared" si="21"/>
        <v>GROTON</v>
      </c>
      <c r="AA124" s="11" t="str">
        <f t="shared" si="19"/>
        <v/>
      </c>
      <c r="AB124" s="39">
        <f t="shared" si="16"/>
        <v>0</v>
      </c>
      <c r="AC124" s="39">
        <f t="shared" si="17"/>
        <v>0</v>
      </c>
      <c r="AE124" s="14"/>
      <c r="AF124" s="14"/>
    </row>
    <row r="125" spans="1:32">
      <c r="A125" s="10">
        <f t="shared" si="18"/>
        <v>116</v>
      </c>
      <c r="B125" s="11">
        <v>116</v>
      </c>
      <c r="C125" s="11" t="s">
        <v>200</v>
      </c>
      <c r="D125" s="9" t="s">
        <v>101</v>
      </c>
      <c r="E125" s="20">
        <v>0</v>
      </c>
      <c r="F125" s="44">
        <v>0</v>
      </c>
      <c r="G125" s="11"/>
      <c r="H125" s="14"/>
      <c r="I125" s="14"/>
      <c r="J125" s="14"/>
      <c r="K125" s="14"/>
      <c r="L125" s="16"/>
      <c r="M125" s="14"/>
      <c r="N125" s="14"/>
      <c r="P125" s="14"/>
      <c r="Q125" s="14"/>
      <c r="R125" s="14"/>
      <c r="S125" s="14"/>
      <c r="T125" s="16"/>
      <c r="U125" s="14"/>
      <c r="V125" s="14"/>
      <c r="W125" s="14">
        <f t="shared" si="15"/>
        <v>4</v>
      </c>
      <c r="X125" s="14" t="str">
        <f t="shared" si="11"/>
        <v>You have chosen a non-operating school district</v>
      </c>
      <c r="Y125" s="14">
        <f t="shared" si="20"/>
        <v>116</v>
      </c>
      <c r="Z125" s="11" t="str">
        <f t="shared" si="21"/>
        <v>GROVELAND</v>
      </c>
      <c r="AA125" s="11" t="str">
        <f t="shared" si="19"/>
        <v/>
      </c>
      <c r="AB125" s="39">
        <f t="shared" si="16"/>
        <v>0</v>
      </c>
      <c r="AC125" s="39">
        <f t="shared" si="17"/>
        <v>0</v>
      </c>
      <c r="AE125" s="14"/>
      <c r="AF125" s="14"/>
    </row>
    <row r="126" spans="1:32">
      <c r="A126" s="10">
        <f t="shared" si="18"/>
        <v>117</v>
      </c>
      <c r="B126" s="17">
        <v>117</v>
      </c>
      <c r="C126" s="17" t="s">
        <v>423</v>
      </c>
      <c r="D126" s="9" t="s">
        <v>461</v>
      </c>
      <c r="E126" s="20">
        <v>82.120000000000019</v>
      </c>
      <c r="F126" s="44">
        <v>1</v>
      </c>
      <c r="G126" s="15">
        <v>42899</v>
      </c>
      <c r="H126" s="14">
        <v>2845472</v>
      </c>
      <c r="I126" s="14">
        <v>998167</v>
      </c>
      <c r="J126" s="14">
        <v>1467872</v>
      </c>
      <c r="K126" s="14">
        <v>5311511</v>
      </c>
      <c r="L126" s="16">
        <v>590.59999999999957</v>
      </c>
      <c r="M126" s="14">
        <v>8993</v>
      </c>
      <c r="N126" s="14">
        <v>5000</v>
      </c>
      <c r="P126" s="14">
        <v>0</v>
      </c>
      <c r="Q126" s="14">
        <v>0</v>
      </c>
      <c r="R126" s="14">
        <v>0</v>
      </c>
      <c r="S126" s="14">
        <v>0</v>
      </c>
      <c r="T126" s="16">
        <v>0</v>
      </c>
      <c r="U126" s="14"/>
      <c r="V126" s="14"/>
      <c r="W126" s="14">
        <f t="shared" si="15"/>
        <v>0</v>
      </c>
      <c r="X126" s="14" t="str">
        <f t="shared" si="11"/>
        <v/>
      </c>
      <c r="Y126" s="14">
        <f t="shared" si="20"/>
        <v>117</v>
      </c>
      <c r="Z126" s="11" t="str">
        <f t="shared" si="21"/>
        <v xml:space="preserve">HADLEY                       </v>
      </c>
      <c r="AA126" s="11" t="str">
        <f t="shared" si="19"/>
        <v>Yes</v>
      </c>
      <c r="AB126" s="39">
        <f t="shared" si="16"/>
        <v>5000</v>
      </c>
      <c r="AC126" s="39">
        <f t="shared" si="17"/>
        <v>0</v>
      </c>
      <c r="AE126" s="14"/>
      <c r="AF126" s="14"/>
    </row>
    <row r="127" spans="1:32">
      <c r="A127" s="10">
        <f t="shared" si="18"/>
        <v>118</v>
      </c>
      <c r="B127" s="11">
        <v>118</v>
      </c>
      <c r="C127" s="11" t="s">
        <v>201</v>
      </c>
      <c r="D127" s="9" t="s">
        <v>101</v>
      </c>
      <c r="E127" s="20">
        <v>0</v>
      </c>
      <c r="F127" s="44">
        <v>1</v>
      </c>
      <c r="G127" s="15"/>
      <c r="H127" s="14"/>
      <c r="I127" s="14"/>
      <c r="J127" s="14"/>
      <c r="K127" s="14"/>
      <c r="L127" s="16"/>
      <c r="M127" s="14"/>
      <c r="N127" s="14"/>
      <c r="P127" s="14"/>
      <c r="Q127" s="14"/>
      <c r="R127" s="14"/>
      <c r="S127" s="14"/>
      <c r="T127" s="16"/>
      <c r="U127" s="14"/>
      <c r="V127" s="14"/>
      <c r="W127" s="14">
        <f t="shared" si="15"/>
        <v>3</v>
      </c>
      <c r="X127" s="14" t="str">
        <f t="shared" si="11"/>
        <v>You have chosen a district that does not enroll school choice pupils in FY17</v>
      </c>
      <c r="Y127" s="14">
        <f t="shared" si="20"/>
        <v>118</v>
      </c>
      <c r="Z127" s="11" t="str">
        <f t="shared" si="21"/>
        <v>HALIFAX</v>
      </c>
      <c r="AA127" s="11" t="str">
        <f t="shared" si="19"/>
        <v/>
      </c>
      <c r="AB127" s="39">
        <f t="shared" si="16"/>
        <v>0</v>
      </c>
      <c r="AC127" s="39">
        <f t="shared" si="17"/>
        <v>0</v>
      </c>
      <c r="AE127" s="14"/>
      <c r="AF127" s="14"/>
    </row>
    <row r="128" spans="1:32">
      <c r="A128" s="10">
        <f t="shared" si="18"/>
        <v>119</v>
      </c>
      <c r="B128" s="11">
        <v>119</v>
      </c>
      <c r="C128" s="11" t="s">
        <v>202</v>
      </c>
      <c r="D128" s="9" t="s">
        <v>101</v>
      </c>
      <c r="E128" s="20">
        <v>0</v>
      </c>
      <c r="F128" s="44">
        <v>0</v>
      </c>
      <c r="G128" s="11"/>
      <c r="H128" s="14"/>
      <c r="I128" s="14"/>
      <c r="J128" s="14"/>
      <c r="K128" s="14"/>
      <c r="L128" s="16"/>
      <c r="M128" s="14"/>
      <c r="N128" s="14"/>
      <c r="P128" s="14"/>
      <c r="Q128" s="14"/>
      <c r="R128" s="14"/>
      <c r="S128" s="14"/>
      <c r="T128" s="16"/>
      <c r="U128" s="14"/>
      <c r="V128" s="14"/>
      <c r="W128" s="14">
        <f t="shared" si="15"/>
        <v>4</v>
      </c>
      <c r="X128" s="14" t="str">
        <f t="shared" si="11"/>
        <v>You have chosen a non-operating school district</v>
      </c>
      <c r="Y128" s="14">
        <f t="shared" si="20"/>
        <v>119</v>
      </c>
      <c r="Z128" s="11" t="str">
        <f t="shared" si="21"/>
        <v>HAMILTON</v>
      </c>
      <c r="AA128" s="11" t="str">
        <f t="shared" si="19"/>
        <v/>
      </c>
      <c r="AB128" s="39">
        <f t="shared" si="16"/>
        <v>0</v>
      </c>
      <c r="AC128" s="39">
        <f t="shared" si="17"/>
        <v>0</v>
      </c>
      <c r="AE128" s="14"/>
      <c r="AF128" s="14"/>
    </row>
    <row r="129" spans="1:32">
      <c r="A129" s="10">
        <f t="shared" si="18"/>
        <v>120</v>
      </c>
      <c r="B129" s="11">
        <v>120</v>
      </c>
      <c r="C129" s="11" t="s">
        <v>203</v>
      </c>
      <c r="D129" s="9" t="s">
        <v>101</v>
      </c>
      <c r="E129" s="20">
        <v>0</v>
      </c>
      <c r="F129" s="44">
        <v>0</v>
      </c>
      <c r="G129" s="11"/>
      <c r="H129" s="14"/>
      <c r="I129" s="14"/>
      <c r="J129" s="14"/>
      <c r="K129" s="14"/>
      <c r="L129" s="16"/>
      <c r="M129" s="14"/>
      <c r="N129" s="14"/>
      <c r="P129" s="14"/>
      <c r="Q129" s="14"/>
      <c r="R129" s="14"/>
      <c r="S129" s="14"/>
      <c r="T129" s="16"/>
      <c r="U129" s="14"/>
      <c r="V129" s="14"/>
      <c r="W129" s="14">
        <f t="shared" si="15"/>
        <v>4</v>
      </c>
      <c r="X129" s="14" t="str">
        <f t="shared" si="11"/>
        <v>You have chosen a non-operating school district</v>
      </c>
      <c r="Y129" s="14">
        <f t="shared" si="20"/>
        <v>120</v>
      </c>
      <c r="Z129" s="11" t="str">
        <f t="shared" si="21"/>
        <v>HAMPDEN</v>
      </c>
      <c r="AA129" s="11" t="str">
        <f t="shared" si="19"/>
        <v/>
      </c>
      <c r="AB129" s="39">
        <f t="shared" si="16"/>
        <v>0</v>
      </c>
      <c r="AC129" s="39">
        <f t="shared" si="17"/>
        <v>0</v>
      </c>
      <c r="AE129" s="14"/>
      <c r="AF129" s="14"/>
    </row>
    <row r="130" spans="1:32">
      <c r="A130" s="10">
        <f t="shared" si="18"/>
        <v>121</v>
      </c>
      <c r="B130" s="17">
        <v>121</v>
      </c>
      <c r="C130" s="17" t="s">
        <v>110</v>
      </c>
      <c r="D130" s="9" t="s">
        <v>461</v>
      </c>
      <c r="E130" s="20">
        <v>8</v>
      </c>
      <c r="F130" s="44">
        <v>1</v>
      </c>
      <c r="G130" s="15">
        <v>42899</v>
      </c>
      <c r="H130" s="14">
        <v>382824</v>
      </c>
      <c r="I130" s="14">
        <v>94282</v>
      </c>
      <c r="J130" s="14">
        <v>86821</v>
      </c>
      <c r="K130" s="14">
        <v>563927</v>
      </c>
      <c r="L130" s="16">
        <v>40.368444444444449</v>
      </c>
      <c r="M130" s="14">
        <v>13970</v>
      </c>
      <c r="N130" s="14">
        <v>5000</v>
      </c>
      <c r="P130" s="14">
        <v>0</v>
      </c>
      <c r="Q130" s="14">
        <v>0</v>
      </c>
      <c r="R130" s="14">
        <v>0</v>
      </c>
      <c r="S130" s="14">
        <v>0</v>
      </c>
      <c r="T130" s="16">
        <v>0</v>
      </c>
      <c r="U130" s="14"/>
      <c r="V130" s="14"/>
      <c r="W130" s="14">
        <f t="shared" si="15"/>
        <v>0</v>
      </c>
      <c r="X130" s="14" t="str">
        <f t="shared" si="11"/>
        <v/>
      </c>
      <c r="Y130" s="14">
        <f t="shared" si="20"/>
        <v>121</v>
      </c>
      <c r="Z130" s="11" t="str">
        <f t="shared" si="21"/>
        <v xml:space="preserve">HANCOCK                      </v>
      </c>
      <c r="AA130" s="11" t="str">
        <f t="shared" si="19"/>
        <v>Yes</v>
      </c>
      <c r="AB130" s="39">
        <f t="shared" si="16"/>
        <v>5000</v>
      </c>
      <c r="AC130" s="39">
        <f t="shared" si="17"/>
        <v>0</v>
      </c>
      <c r="AE130" s="14"/>
      <c r="AF130" s="14"/>
    </row>
    <row r="131" spans="1:32">
      <c r="A131" s="10">
        <f t="shared" si="18"/>
        <v>122</v>
      </c>
      <c r="B131" s="11">
        <v>122</v>
      </c>
      <c r="C131" s="11" t="s">
        <v>204</v>
      </c>
      <c r="D131" s="9" t="s">
        <v>101</v>
      </c>
      <c r="E131" s="20">
        <v>0</v>
      </c>
      <c r="F131" s="44">
        <v>1</v>
      </c>
      <c r="G131" s="15"/>
      <c r="H131" s="14"/>
      <c r="I131" s="14"/>
      <c r="J131" s="14"/>
      <c r="K131" s="14"/>
      <c r="L131" s="16"/>
      <c r="M131" s="14"/>
      <c r="N131" s="14"/>
      <c r="P131" s="14"/>
      <c r="Q131" s="14"/>
      <c r="R131" s="14"/>
      <c r="S131" s="14"/>
      <c r="T131" s="16"/>
      <c r="U131" s="14"/>
      <c r="V131" s="14"/>
      <c r="W131" s="14">
        <f t="shared" si="15"/>
        <v>3</v>
      </c>
      <c r="X131" s="14" t="str">
        <f t="shared" si="11"/>
        <v>You have chosen a district that does not enroll school choice pupils in FY17</v>
      </c>
      <c r="Y131" s="14">
        <f t="shared" si="20"/>
        <v>122</v>
      </c>
      <c r="Z131" s="11" t="str">
        <f t="shared" si="21"/>
        <v>HANOVER</v>
      </c>
      <c r="AA131" s="11" t="str">
        <f t="shared" si="19"/>
        <v/>
      </c>
      <c r="AB131" s="39">
        <f t="shared" si="16"/>
        <v>0</v>
      </c>
      <c r="AC131" s="39">
        <f t="shared" si="17"/>
        <v>0</v>
      </c>
      <c r="AE131" s="14"/>
      <c r="AF131" s="14"/>
    </row>
    <row r="132" spans="1:32">
      <c r="A132" s="10">
        <f t="shared" si="18"/>
        <v>123</v>
      </c>
      <c r="B132" s="11">
        <v>123</v>
      </c>
      <c r="C132" s="11" t="s">
        <v>205</v>
      </c>
      <c r="D132" s="9" t="s">
        <v>101</v>
      </c>
      <c r="E132" s="20">
        <v>0</v>
      </c>
      <c r="F132" s="44">
        <v>0</v>
      </c>
      <c r="G132" s="11"/>
      <c r="H132" s="14"/>
      <c r="I132" s="14"/>
      <c r="J132" s="14"/>
      <c r="K132" s="14"/>
      <c r="L132" s="16"/>
      <c r="M132" s="14"/>
      <c r="N132" s="14"/>
      <c r="P132" s="14"/>
      <c r="Q132" s="14"/>
      <c r="R132" s="14"/>
      <c r="S132" s="14"/>
      <c r="T132" s="16"/>
      <c r="U132" s="14"/>
      <c r="V132" s="14"/>
      <c r="W132" s="14">
        <f t="shared" si="15"/>
        <v>4</v>
      </c>
      <c r="X132" s="14" t="str">
        <f t="shared" si="11"/>
        <v>You have chosen a non-operating school district</v>
      </c>
      <c r="Y132" s="14">
        <f t="shared" si="20"/>
        <v>123</v>
      </c>
      <c r="Z132" s="11" t="str">
        <f t="shared" si="21"/>
        <v>HANSON</v>
      </c>
      <c r="AA132" s="11" t="str">
        <f t="shared" si="19"/>
        <v/>
      </c>
      <c r="AB132" s="39">
        <f t="shared" si="16"/>
        <v>0</v>
      </c>
      <c r="AC132" s="39">
        <f t="shared" si="17"/>
        <v>0</v>
      </c>
      <c r="AE132" s="14"/>
      <c r="AF132" s="14"/>
    </row>
    <row r="133" spans="1:32">
      <c r="A133" s="10">
        <f t="shared" si="18"/>
        <v>124</v>
      </c>
      <c r="B133" s="11">
        <v>124</v>
      </c>
      <c r="C133" s="11" t="s">
        <v>206</v>
      </c>
      <c r="D133" s="9" t="s">
        <v>101</v>
      </c>
      <c r="E133" s="20">
        <v>0</v>
      </c>
      <c r="F133" s="44">
        <v>0</v>
      </c>
      <c r="G133" s="11"/>
      <c r="H133" s="14"/>
      <c r="I133" s="14"/>
      <c r="J133" s="14"/>
      <c r="K133" s="14"/>
      <c r="L133" s="16"/>
      <c r="M133" s="14"/>
      <c r="N133" s="14"/>
      <c r="P133" s="14"/>
      <c r="Q133" s="14"/>
      <c r="R133" s="14"/>
      <c r="S133" s="14"/>
      <c r="T133" s="16"/>
      <c r="U133" s="14"/>
      <c r="V133" s="14"/>
      <c r="W133" s="14">
        <f t="shared" si="15"/>
        <v>4</v>
      </c>
      <c r="X133" s="14" t="str">
        <f t="shared" si="11"/>
        <v>You have chosen a non-operating school district</v>
      </c>
      <c r="Y133" s="14">
        <f t="shared" si="20"/>
        <v>124</v>
      </c>
      <c r="Z133" s="11" t="str">
        <f t="shared" si="21"/>
        <v>HARDWICK</v>
      </c>
      <c r="AA133" s="11" t="str">
        <f t="shared" si="19"/>
        <v/>
      </c>
      <c r="AB133" s="39">
        <f t="shared" si="16"/>
        <v>0</v>
      </c>
      <c r="AC133" s="39">
        <f t="shared" si="17"/>
        <v>0</v>
      </c>
      <c r="AE133" s="14"/>
      <c r="AF133" s="14"/>
    </row>
    <row r="134" spans="1:32">
      <c r="A134" s="10">
        <f t="shared" si="18"/>
        <v>125</v>
      </c>
      <c r="B134" s="17">
        <v>125</v>
      </c>
      <c r="C134" s="17" t="s">
        <v>111</v>
      </c>
      <c r="D134" s="9" t="s">
        <v>461</v>
      </c>
      <c r="E134" s="20">
        <v>57</v>
      </c>
      <c r="F134" s="44">
        <v>1</v>
      </c>
      <c r="G134" s="15">
        <v>42899</v>
      </c>
      <c r="H134" s="14">
        <v>7204984</v>
      </c>
      <c r="I134" s="14">
        <v>1308338</v>
      </c>
      <c r="J134" s="14">
        <v>3342712</v>
      </c>
      <c r="K134" s="14">
        <v>11856034</v>
      </c>
      <c r="L134" s="16">
        <v>1102.8546666666664</v>
      </c>
      <c r="M134" s="14">
        <v>10750</v>
      </c>
      <c r="N134" s="14">
        <v>5000</v>
      </c>
      <c r="P134" s="14">
        <v>0</v>
      </c>
      <c r="Q134" s="14">
        <v>0</v>
      </c>
      <c r="R134" s="14">
        <v>0</v>
      </c>
      <c r="S134" s="14">
        <v>0</v>
      </c>
      <c r="T134" s="16">
        <v>0</v>
      </c>
      <c r="U134" s="14"/>
      <c r="V134" s="14"/>
      <c r="W134" s="14">
        <f t="shared" si="15"/>
        <v>0</v>
      </c>
      <c r="X134" s="14" t="str">
        <f t="shared" si="11"/>
        <v/>
      </c>
      <c r="Y134" s="14">
        <f t="shared" si="20"/>
        <v>125</v>
      </c>
      <c r="Z134" s="11" t="str">
        <f t="shared" si="21"/>
        <v xml:space="preserve">HARVARD                      </v>
      </c>
      <c r="AA134" s="11" t="str">
        <f t="shared" si="19"/>
        <v>Yes</v>
      </c>
      <c r="AB134" s="39">
        <f t="shared" si="16"/>
        <v>5000</v>
      </c>
      <c r="AC134" s="39">
        <f t="shared" si="17"/>
        <v>0</v>
      </c>
      <c r="AE134" s="14"/>
      <c r="AF134" s="14"/>
    </row>
    <row r="135" spans="1:32">
      <c r="A135" s="10">
        <f t="shared" si="18"/>
        <v>126</v>
      </c>
      <c r="B135" s="17">
        <v>126</v>
      </c>
      <c r="C135" s="17" t="s">
        <v>424</v>
      </c>
      <c r="D135" s="9" t="s">
        <v>101</v>
      </c>
      <c r="E135" s="20">
        <v>0</v>
      </c>
      <c r="F135" s="44">
        <v>0</v>
      </c>
      <c r="G135" s="15"/>
      <c r="H135" s="14"/>
      <c r="I135" s="14"/>
      <c r="J135" s="14"/>
      <c r="K135" s="14"/>
      <c r="L135" s="16"/>
      <c r="M135" s="14"/>
      <c r="N135" s="14"/>
      <c r="P135" s="14"/>
      <c r="Q135" s="14"/>
      <c r="R135" s="14"/>
      <c r="S135" s="14"/>
      <c r="T135" s="16"/>
      <c r="U135" s="14"/>
      <c r="V135" s="14"/>
      <c r="W135" s="14">
        <f t="shared" si="15"/>
        <v>4</v>
      </c>
      <c r="X135" s="14" t="str">
        <f t="shared" si="11"/>
        <v>You have chosen a non-operating school district</v>
      </c>
      <c r="Y135" s="14">
        <f t="shared" si="20"/>
        <v>126</v>
      </c>
      <c r="Z135" s="11" t="str">
        <f t="shared" si="21"/>
        <v xml:space="preserve">HARWICH                      </v>
      </c>
      <c r="AA135" s="11" t="str">
        <f t="shared" si="19"/>
        <v/>
      </c>
      <c r="AB135" s="39">
        <f t="shared" si="16"/>
        <v>0</v>
      </c>
      <c r="AC135" s="39">
        <f t="shared" si="17"/>
        <v>0</v>
      </c>
      <c r="AE135" s="14"/>
      <c r="AF135" s="14"/>
    </row>
    <row r="136" spans="1:32">
      <c r="A136" s="10">
        <f t="shared" si="18"/>
        <v>127</v>
      </c>
      <c r="B136" s="17">
        <v>127</v>
      </c>
      <c r="C136" s="17" t="s">
        <v>425</v>
      </c>
      <c r="D136" s="9" t="s">
        <v>461</v>
      </c>
      <c r="E136" s="20">
        <v>129.30000000000001</v>
      </c>
      <c r="F136" s="44">
        <v>1</v>
      </c>
      <c r="G136" s="15">
        <v>42899</v>
      </c>
      <c r="H136" s="14">
        <v>2394153</v>
      </c>
      <c r="I136" s="14">
        <v>574734</v>
      </c>
      <c r="J136" s="14">
        <v>1306351</v>
      </c>
      <c r="K136" s="14">
        <v>4275238</v>
      </c>
      <c r="L136" s="16">
        <v>419.655611111111</v>
      </c>
      <c r="M136" s="14">
        <v>10187</v>
      </c>
      <c r="N136" s="14">
        <v>5000</v>
      </c>
      <c r="P136" s="14">
        <v>0</v>
      </c>
      <c r="Q136" s="14">
        <v>0</v>
      </c>
      <c r="R136" s="14">
        <v>0</v>
      </c>
      <c r="S136" s="14">
        <v>0</v>
      </c>
      <c r="T136" s="16">
        <v>0</v>
      </c>
      <c r="U136" s="14"/>
      <c r="V136" s="14"/>
      <c r="W136" s="14">
        <f t="shared" si="15"/>
        <v>0</v>
      </c>
      <c r="X136" s="14" t="str">
        <f t="shared" si="11"/>
        <v/>
      </c>
      <c r="Y136" s="14">
        <f t="shared" si="20"/>
        <v>127</v>
      </c>
      <c r="Z136" s="11" t="str">
        <f t="shared" si="21"/>
        <v xml:space="preserve">HATFIELD                     </v>
      </c>
      <c r="AA136" s="11" t="str">
        <f t="shared" si="19"/>
        <v>Yes</v>
      </c>
      <c r="AB136" s="39">
        <f t="shared" si="16"/>
        <v>5000</v>
      </c>
      <c r="AC136" s="39">
        <f t="shared" si="17"/>
        <v>0</v>
      </c>
      <c r="AE136" s="14"/>
      <c r="AF136" s="14"/>
    </row>
    <row r="137" spans="1:32">
      <c r="A137" s="10">
        <f t="shared" si="18"/>
        <v>128</v>
      </c>
      <c r="B137" s="17">
        <v>128</v>
      </c>
      <c r="C137" s="17" t="s">
        <v>112</v>
      </c>
      <c r="D137" s="9" t="s">
        <v>461</v>
      </c>
      <c r="E137" s="20">
        <v>31.08</v>
      </c>
      <c r="F137" s="44">
        <v>1</v>
      </c>
      <c r="G137" s="15">
        <v>42899</v>
      </c>
      <c r="H137" s="14">
        <v>28725064</v>
      </c>
      <c r="I137" s="14">
        <v>6752414</v>
      </c>
      <c r="J137" s="14">
        <v>17802637</v>
      </c>
      <c r="K137" s="14">
        <v>53280115</v>
      </c>
      <c r="L137" s="16">
        <v>6682.7486111113058</v>
      </c>
      <c r="M137" s="14">
        <v>7973</v>
      </c>
      <c r="N137" s="14">
        <v>5000</v>
      </c>
      <c r="P137" s="14">
        <v>0</v>
      </c>
      <c r="Q137" s="14">
        <v>0</v>
      </c>
      <c r="R137" s="14">
        <v>0</v>
      </c>
      <c r="S137" s="14">
        <v>0</v>
      </c>
      <c r="T137" s="16">
        <v>0</v>
      </c>
      <c r="U137" s="14"/>
      <c r="V137" s="14"/>
      <c r="W137" s="14">
        <f t="shared" si="15"/>
        <v>0</v>
      </c>
      <c r="X137" s="14" t="str">
        <f t="shared" si="11"/>
        <v/>
      </c>
      <c r="Y137" s="14">
        <f t="shared" si="20"/>
        <v>128</v>
      </c>
      <c r="Z137" s="11" t="str">
        <f t="shared" si="21"/>
        <v xml:space="preserve">HAVERHILL                    </v>
      </c>
      <c r="AA137" s="11" t="str">
        <f t="shared" si="19"/>
        <v>Yes</v>
      </c>
      <c r="AB137" s="39">
        <f t="shared" si="16"/>
        <v>5000</v>
      </c>
      <c r="AC137" s="39">
        <f t="shared" si="17"/>
        <v>0</v>
      </c>
      <c r="AE137" s="14"/>
      <c r="AF137" s="14"/>
    </row>
    <row r="138" spans="1:32">
      <c r="A138" s="10">
        <f t="shared" si="18"/>
        <v>129</v>
      </c>
      <c r="B138" s="11">
        <v>129</v>
      </c>
      <c r="C138" s="11" t="s">
        <v>207</v>
      </c>
      <c r="D138" s="9" t="s">
        <v>101</v>
      </c>
      <c r="E138" s="20">
        <v>0</v>
      </c>
      <c r="F138" s="44">
        <v>0</v>
      </c>
      <c r="G138" s="15"/>
      <c r="H138" s="14"/>
      <c r="I138" s="14"/>
      <c r="J138" s="14"/>
      <c r="K138" s="14"/>
      <c r="L138" s="16"/>
      <c r="M138" s="14"/>
      <c r="N138" s="14"/>
      <c r="P138" s="14"/>
      <c r="Q138" s="14"/>
      <c r="R138" s="14"/>
      <c r="S138" s="14"/>
      <c r="T138" s="16"/>
      <c r="U138" s="14"/>
      <c r="V138" s="14"/>
      <c r="W138" s="14">
        <f t="shared" si="15"/>
        <v>4</v>
      </c>
      <c r="X138" s="14" t="str">
        <f t="shared" ref="X138:X201" si="22">IF(W138&gt;0, VLOOKUP(W138,webmsg,2,FALSE), "")</f>
        <v>You have chosen a non-operating school district</v>
      </c>
      <c r="Y138" s="14">
        <f t="shared" si="20"/>
        <v>129</v>
      </c>
      <c r="Z138" s="11" t="str">
        <f t="shared" si="21"/>
        <v>HAWLEY</v>
      </c>
      <c r="AA138" s="11" t="str">
        <f t="shared" ref="AA138:AA154" si="23">IF(D138="Yes", D138, "")</f>
        <v/>
      </c>
      <c r="AB138" s="39">
        <f t="shared" si="16"/>
        <v>0</v>
      </c>
      <c r="AC138" s="39">
        <f t="shared" si="17"/>
        <v>0</v>
      </c>
      <c r="AE138" s="14"/>
      <c r="AF138" s="14"/>
    </row>
    <row r="139" spans="1:32">
      <c r="A139" s="10">
        <f t="shared" si="18"/>
        <v>130</v>
      </c>
      <c r="B139" s="11">
        <v>130</v>
      </c>
      <c r="C139" s="11" t="s">
        <v>208</v>
      </c>
      <c r="D139" s="9" t="s">
        <v>101</v>
      </c>
      <c r="E139" s="20">
        <v>0</v>
      </c>
      <c r="F139" s="44">
        <v>0</v>
      </c>
      <c r="G139" s="11"/>
      <c r="H139" s="14"/>
      <c r="I139" s="14"/>
      <c r="J139" s="14"/>
      <c r="K139" s="14"/>
      <c r="L139" s="16"/>
      <c r="M139" s="14"/>
      <c r="N139" s="14"/>
      <c r="P139" s="14"/>
      <c r="Q139" s="14"/>
      <c r="R139" s="14"/>
      <c r="S139" s="14"/>
      <c r="T139" s="16"/>
      <c r="U139" s="14"/>
      <c r="V139" s="14"/>
      <c r="W139" s="14">
        <f t="shared" ref="W139:W202" si="24">IF(AND(D139="Yes",G139=""), 1, IF(D139="Tuition", 2, IF(AND(D139="",F139=1),3, IF(F139=0,4, 0))))</f>
        <v>4</v>
      </c>
      <c r="X139" s="14" t="str">
        <f t="shared" si="22"/>
        <v>You have chosen a non-operating school district</v>
      </c>
      <c r="Y139" s="14">
        <f t="shared" si="20"/>
        <v>130</v>
      </c>
      <c r="Z139" s="11" t="str">
        <f t="shared" si="21"/>
        <v>HEATH</v>
      </c>
      <c r="AA139" s="11" t="str">
        <f t="shared" si="23"/>
        <v/>
      </c>
      <c r="AB139" s="39">
        <f t="shared" ref="AB139:AB202" si="25">IF(AND(D139="Yes",N139&gt;0),N139,IF(AND(B139&lt;800,D139="YES",N139=""), 5000,0))</f>
        <v>0</v>
      </c>
      <c r="AC139" s="39">
        <f t="shared" ref="AC139:AC202" si="26">IF(AND(D139="Yes",V139&gt;0),V139,IF(AND(B139&gt;800,D139="YES",V139=""), 5000,0))</f>
        <v>0</v>
      </c>
      <c r="AE139" s="14"/>
      <c r="AF139" s="14"/>
    </row>
    <row r="140" spans="1:32">
      <c r="A140" s="10">
        <f t="shared" ref="A140:A203" si="27">A139+1</f>
        <v>131</v>
      </c>
      <c r="B140" s="11">
        <v>131</v>
      </c>
      <c r="C140" s="11" t="s">
        <v>209</v>
      </c>
      <c r="D140" s="9" t="s">
        <v>101</v>
      </c>
      <c r="E140" s="20">
        <v>0</v>
      </c>
      <c r="F140" s="44">
        <v>1</v>
      </c>
      <c r="G140" s="11"/>
      <c r="H140" s="14"/>
      <c r="I140" s="14"/>
      <c r="J140" s="14"/>
      <c r="K140" s="14"/>
      <c r="L140" s="16"/>
      <c r="M140" s="14"/>
      <c r="N140" s="14"/>
      <c r="P140" s="14"/>
      <c r="Q140" s="14"/>
      <c r="R140" s="14"/>
      <c r="S140" s="14"/>
      <c r="T140" s="16"/>
      <c r="U140" s="14"/>
      <c r="V140" s="14"/>
      <c r="W140" s="14">
        <f t="shared" si="24"/>
        <v>3</v>
      </c>
      <c r="X140" s="14" t="str">
        <f t="shared" si="22"/>
        <v>You have chosen a district that does not enroll school choice pupils in FY17</v>
      </c>
      <c r="Y140" s="14">
        <f t="shared" si="20"/>
        <v>131</v>
      </c>
      <c r="Z140" s="11" t="str">
        <f t="shared" si="21"/>
        <v>HINGHAM</v>
      </c>
      <c r="AA140" s="11" t="str">
        <f t="shared" si="23"/>
        <v/>
      </c>
      <c r="AB140" s="39">
        <f t="shared" si="25"/>
        <v>0</v>
      </c>
      <c r="AC140" s="39">
        <f t="shared" si="26"/>
        <v>0</v>
      </c>
      <c r="AE140" s="14"/>
      <c r="AF140" s="14"/>
    </row>
    <row r="141" spans="1:32">
      <c r="A141" s="10">
        <f t="shared" si="27"/>
        <v>132</v>
      </c>
      <c r="B141" s="11">
        <v>132</v>
      </c>
      <c r="C141" s="11" t="s">
        <v>210</v>
      </c>
      <c r="D141" s="9" t="s">
        <v>101</v>
      </c>
      <c r="E141" s="20">
        <v>0</v>
      </c>
      <c r="F141" s="44">
        <v>0</v>
      </c>
      <c r="G141" s="11"/>
      <c r="H141" s="14"/>
      <c r="I141" s="14"/>
      <c r="J141" s="14"/>
      <c r="K141" s="14"/>
      <c r="L141" s="16"/>
      <c r="M141" s="14"/>
      <c r="N141" s="14"/>
      <c r="P141" s="14"/>
      <c r="Q141" s="14"/>
      <c r="R141" s="14"/>
      <c r="S141" s="14"/>
      <c r="T141" s="16"/>
      <c r="U141" s="14"/>
      <c r="V141" s="14"/>
      <c r="W141" s="14">
        <f t="shared" si="24"/>
        <v>4</v>
      </c>
      <c r="X141" s="14" t="str">
        <f t="shared" si="22"/>
        <v>You have chosen a non-operating school district</v>
      </c>
      <c r="Y141" s="14">
        <f t="shared" si="20"/>
        <v>132</v>
      </c>
      <c r="Z141" s="11" t="str">
        <f t="shared" si="21"/>
        <v>HINSDALE</v>
      </c>
      <c r="AA141" s="11" t="str">
        <f t="shared" si="23"/>
        <v/>
      </c>
      <c r="AB141" s="39">
        <f t="shared" si="25"/>
        <v>0</v>
      </c>
      <c r="AC141" s="39">
        <f t="shared" si="26"/>
        <v>0</v>
      </c>
      <c r="AE141" s="14"/>
      <c r="AF141" s="14"/>
    </row>
    <row r="142" spans="1:32">
      <c r="A142" s="10">
        <f t="shared" si="27"/>
        <v>133</v>
      </c>
      <c r="B142" s="11">
        <v>133</v>
      </c>
      <c r="C142" s="11" t="s">
        <v>211</v>
      </c>
      <c r="D142" s="9" t="s">
        <v>461</v>
      </c>
      <c r="E142" s="20">
        <v>47</v>
      </c>
      <c r="F142" s="44">
        <v>1</v>
      </c>
      <c r="G142" s="15">
        <v>42899</v>
      </c>
      <c r="H142" s="14">
        <v>5106504</v>
      </c>
      <c r="I142" s="14">
        <v>1122437</v>
      </c>
      <c r="J142" s="14">
        <v>3880062</v>
      </c>
      <c r="K142" s="14">
        <v>10109003</v>
      </c>
      <c r="L142" s="16">
        <v>1108.5535555555546</v>
      </c>
      <c r="M142" s="14">
        <v>9119</v>
      </c>
      <c r="N142" s="14">
        <v>5000</v>
      </c>
      <c r="P142" s="14">
        <v>0</v>
      </c>
      <c r="Q142" s="14">
        <v>0</v>
      </c>
      <c r="R142" s="14">
        <v>0</v>
      </c>
      <c r="S142" s="14">
        <v>0</v>
      </c>
      <c r="T142" s="16">
        <v>0</v>
      </c>
      <c r="U142" s="14"/>
      <c r="V142" s="14"/>
      <c r="W142" s="14">
        <f t="shared" si="24"/>
        <v>0</v>
      </c>
      <c r="X142" s="14" t="str">
        <f t="shared" si="22"/>
        <v/>
      </c>
      <c r="Y142" s="14">
        <f t="shared" si="20"/>
        <v>133</v>
      </c>
      <c r="Z142" s="11" t="str">
        <f t="shared" si="21"/>
        <v>HOLBROOK</v>
      </c>
      <c r="AA142" s="11" t="str">
        <f t="shared" si="23"/>
        <v>Yes</v>
      </c>
      <c r="AB142" s="39">
        <f t="shared" si="25"/>
        <v>5000</v>
      </c>
      <c r="AC142" s="39">
        <f t="shared" si="26"/>
        <v>0</v>
      </c>
      <c r="AE142" s="14"/>
      <c r="AF142" s="14"/>
    </row>
    <row r="143" spans="1:32">
      <c r="A143" s="10">
        <f t="shared" si="27"/>
        <v>134</v>
      </c>
      <c r="B143" s="11">
        <v>134</v>
      </c>
      <c r="C143" s="11" t="s">
        <v>212</v>
      </c>
      <c r="D143" s="9" t="s">
        <v>101</v>
      </c>
      <c r="E143" s="20">
        <v>0</v>
      </c>
      <c r="F143" s="44">
        <v>0</v>
      </c>
      <c r="G143" s="15"/>
      <c r="H143" s="14"/>
      <c r="I143" s="14"/>
      <c r="J143" s="14"/>
      <c r="K143" s="14"/>
      <c r="L143" s="16"/>
      <c r="M143" s="14"/>
      <c r="N143" s="14"/>
      <c r="P143" s="14"/>
      <c r="Q143" s="14"/>
      <c r="R143" s="14"/>
      <c r="S143" s="14"/>
      <c r="T143" s="16"/>
      <c r="U143" s="14"/>
      <c r="V143" s="14"/>
      <c r="W143" s="14">
        <f t="shared" si="24"/>
        <v>4</v>
      </c>
      <c r="X143" s="14" t="str">
        <f t="shared" si="22"/>
        <v>You have chosen a non-operating school district</v>
      </c>
      <c r="Y143" s="14">
        <f t="shared" si="20"/>
        <v>134</v>
      </c>
      <c r="Z143" s="11" t="str">
        <f t="shared" si="21"/>
        <v>HOLDEN</v>
      </c>
      <c r="AA143" s="11" t="str">
        <f t="shared" si="23"/>
        <v/>
      </c>
      <c r="AB143" s="39">
        <f t="shared" si="25"/>
        <v>0</v>
      </c>
      <c r="AC143" s="39">
        <f t="shared" si="26"/>
        <v>0</v>
      </c>
      <c r="AE143" s="14"/>
      <c r="AF143" s="14"/>
    </row>
    <row r="144" spans="1:32">
      <c r="A144" s="10">
        <f t="shared" si="27"/>
        <v>135</v>
      </c>
      <c r="B144" s="17">
        <v>135</v>
      </c>
      <c r="C144" s="17" t="s">
        <v>426</v>
      </c>
      <c r="D144" s="9" t="s">
        <v>461</v>
      </c>
      <c r="E144" s="20">
        <v>55.18</v>
      </c>
      <c r="F144" s="44">
        <v>1</v>
      </c>
      <c r="G144" s="15">
        <v>42899</v>
      </c>
      <c r="H144" s="14">
        <v>1199953</v>
      </c>
      <c r="I144" s="14">
        <v>246379</v>
      </c>
      <c r="J144" s="14">
        <v>555794</v>
      </c>
      <c r="K144" s="14">
        <v>2002126</v>
      </c>
      <c r="L144" s="16">
        <v>216.83155555555555</v>
      </c>
      <c r="M144" s="14">
        <v>9234</v>
      </c>
      <c r="N144" s="14">
        <v>5000</v>
      </c>
      <c r="P144" s="14">
        <v>0</v>
      </c>
      <c r="Q144" s="14">
        <v>0</v>
      </c>
      <c r="R144" s="14">
        <v>0</v>
      </c>
      <c r="S144" s="14">
        <v>0</v>
      </c>
      <c r="T144" s="16">
        <v>0</v>
      </c>
      <c r="U144" s="14"/>
      <c r="V144" s="14"/>
      <c r="W144" s="14">
        <f t="shared" si="24"/>
        <v>0</v>
      </c>
      <c r="X144" s="14" t="str">
        <f t="shared" si="22"/>
        <v/>
      </c>
      <c r="Y144" s="14">
        <f t="shared" si="20"/>
        <v>135</v>
      </c>
      <c r="Z144" s="11" t="str">
        <f t="shared" si="21"/>
        <v xml:space="preserve">HOLLAND                      </v>
      </c>
      <c r="AA144" s="11" t="str">
        <f t="shared" si="23"/>
        <v>Yes</v>
      </c>
      <c r="AB144" s="39">
        <f t="shared" si="25"/>
        <v>5000</v>
      </c>
      <c r="AC144" s="39">
        <f t="shared" si="26"/>
        <v>0</v>
      </c>
      <c r="AE144" s="14"/>
      <c r="AF144" s="14"/>
    </row>
    <row r="145" spans="1:32">
      <c r="A145" s="10">
        <f t="shared" si="27"/>
        <v>136</v>
      </c>
      <c r="B145" s="17">
        <v>136</v>
      </c>
      <c r="C145" s="17" t="s">
        <v>113</v>
      </c>
      <c r="D145" s="9" t="s">
        <v>461</v>
      </c>
      <c r="E145" s="20">
        <v>150.9</v>
      </c>
      <c r="F145" s="44">
        <v>1</v>
      </c>
      <c r="G145" s="15">
        <v>42899</v>
      </c>
      <c r="H145" s="14">
        <v>15883583</v>
      </c>
      <c r="I145" s="14">
        <v>2676262</v>
      </c>
      <c r="J145" s="14">
        <v>4717894</v>
      </c>
      <c r="K145" s="14">
        <v>23277739</v>
      </c>
      <c r="L145" s="16">
        <v>2747.508777777784</v>
      </c>
      <c r="M145" s="14">
        <v>8472</v>
      </c>
      <c r="N145" s="14">
        <v>5000</v>
      </c>
      <c r="P145" s="14">
        <v>0</v>
      </c>
      <c r="Q145" s="14">
        <v>0</v>
      </c>
      <c r="R145" s="14">
        <v>0</v>
      </c>
      <c r="S145" s="14">
        <v>0</v>
      </c>
      <c r="T145" s="16">
        <v>0</v>
      </c>
      <c r="U145" s="14"/>
      <c r="V145" s="14"/>
      <c r="W145" s="14">
        <f t="shared" si="24"/>
        <v>0</v>
      </c>
      <c r="X145" s="14" t="str">
        <f t="shared" si="22"/>
        <v/>
      </c>
      <c r="Y145" s="14">
        <f t="shared" si="20"/>
        <v>136</v>
      </c>
      <c r="Z145" s="11" t="str">
        <f t="shared" si="21"/>
        <v xml:space="preserve">HOLLISTON                    </v>
      </c>
      <c r="AA145" s="11" t="str">
        <f t="shared" si="23"/>
        <v>Yes</v>
      </c>
      <c r="AB145" s="39">
        <f t="shared" si="25"/>
        <v>5000</v>
      </c>
      <c r="AC145" s="39">
        <f t="shared" si="26"/>
        <v>0</v>
      </c>
      <c r="AE145" s="14"/>
      <c r="AF145" s="14"/>
    </row>
    <row r="146" spans="1:32">
      <c r="A146" s="10">
        <f t="shared" si="27"/>
        <v>137</v>
      </c>
      <c r="B146" s="17">
        <v>137</v>
      </c>
      <c r="C146" s="17" t="s">
        <v>427</v>
      </c>
      <c r="D146" s="9" t="s">
        <v>461</v>
      </c>
      <c r="E146" s="20">
        <v>70.02</v>
      </c>
      <c r="F146" s="44">
        <v>1</v>
      </c>
      <c r="G146" s="15">
        <v>42899</v>
      </c>
      <c r="H146" s="14">
        <v>22162282</v>
      </c>
      <c r="I146" s="14">
        <v>4963944</v>
      </c>
      <c r="J146" s="14">
        <v>13184526</v>
      </c>
      <c r="K146" s="14">
        <v>40310752</v>
      </c>
      <c r="L146" s="16">
        <v>4524.9316111111839</v>
      </c>
      <c r="M146" s="14">
        <v>8909</v>
      </c>
      <c r="N146" s="14">
        <v>5000</v>
      </c>
      <c r="P146" s="14">
        <v>1204837.48</v>
      </c>
      <c r="Q146" s="14">
        <v>304401</v>
      </c>
      <c r="R146" s="14">
        <v>716768</v>
      </c>
      <c r="S146" s="14">
        <v>2226006.48</v>
      </c>
      <c r="T146" s="16">
        <v>277.47955555555546</v>
      </c>
      <c r="U146" s="14">
        <v>8022</v>
      </c>
      <c r="V146" s="14">
        <v>5000</v>
      </c>
      <c r="W146" s="14">
        <f t="shared" si="24"/>
        <v>0</v>
      </c>
      <c r="X146" s="14" t="str">
        <f t="shared" si="22"/>
        <v/>
      </c>
      <c r="Y146" s="14">
        <f t="shared" si="20"/>
        <v>137</v>
      </c>
      <c r="Z146" s="11" t="str">
        <f t="shared" si="21"/>
        <v xml:space="preserve">HOLYOKE                      </v>
      </c>
      <c r="AA146" s="11" t="str">
        <f t="shared" si="23"/>
        <v>Yes</v>
      </c>
      <c r="AB146" s="39">
        <f t="shared" si="25"/>
        <v>5000</v>
      </c>
      <c r="AC146" s="39">
        <f t="shared" si="26"/>
        <v>5000</v>
      </c>
      <c r="AE146" s="14"/>
      <c r="AF146" s="14"/>
    </row>
    <row r="147" spans="1:32">
      <c r="A147" s="10">
        <f t="shared" si="27"/>
        <v>138</v>
      </c>
      <c r="B147" s="17">
        <v>138</v>
      </c>
      <c r="C147" s="17" t="s">
        <v>114</v>
      </c>
      <c r="D147" s="9" t="s">
        <v>461</v>
      </c>
      <c r="E147" s="20">
        <v>134.20999999999998</v>
      </c>
      <c r="F147" s="44">
        <v>1</v>
      </c>
      <c r="G147" s="15">
        <v>42899</v>
      </c>
      <c r="H147" s="14">
        <v>5577396</v>
      </c>
      <c r="I147" s="14">
        <v>1312599</v>
      </c>
      <c r="J147" s="14">
        <v>2646423</v>
      </c>
      <c r="K147" s="14">
        <v>9536418</v>
      </c>
      <c r="L147" s="16">
        <v>1117.4479999999992</v>
      </c>
      <c r="M147" s="14">
        <v>8534</v>
      </c>
      <c r="N147" s="14">
        <v>5000</v>
      </c>
      <c r="P147" s="14">
        <v>0</v>
      </c>
      <c r="Q147" s="14">
        <v>0</v>
      </c>
      <c r="R147" s="14">
        <v>0</v>
      </c>
      <c r="S147" s="14">
        <v>0</v>
      </c>
      <c r="T147" s="16">
        <v>0</v>
      </c>
      <c r="U147" s="14"/>
      <c r="V147" s="14"/>
      <c r="W147" s="14">
        <f t="shared" si="24"/>
        <v>0</v>
      </c>
      <c r="X147" s="14" t="str">
        <f t="shared" si="22"/>
        <v/>
      </c>
      <c r="Y147" s="14">
        <f t="shared" si="20"/>
        <v>138</v>
      </c>
      <c r="Z147" s="11" t="str">
        <f t="shared" si="21"/>
        <v xml:space="preserve">HOPEDALE                     </v>
      </c>
      <c r="AA147" s="11" t="str">
        <f t="shared" si="23"/>
        <v>Yes</v>
      </c>
      <c r="AB147" s="39">
        <f t="shared" si="25"/>
        <v>5000</v>
      </c>
      <c r="AC147" s="39">
        <f t="shared" si="26"/>
        <v>0</v>
      </c>
      <c r="AE147" s="14"/>
      <c r="AF147" s="14"/>
    </row>
    <row r="148" spans="1:32">
      <c r="A148" s="10">
        <f t="shared" si="27"/>
        <v>139</v>
      </c>
      <c r="B148" s="11">
        <v>139</v>
      </c>
      <c r="C148" s="11" t="s">
        <v>213</v>
      </c>
      <c r="D148" s="9" t="s">
        <v>101</v>
      </c>
      <c r="E148" s="20">
        <v>0</v>
      </c>
      <c r="F148" s="44">
        <v>1</v>
      </c>
      <c r="G148" s="15"/>
      <c r="H148" s="14"/>
      <c r="I148" s="14"/>
      <c r="J148" s="14"/>
      <c r="K148" s="14"/>
      <c r="L148" s="16"/>
      <c r="M148" s="14"/>
      <c r="N148" s="14"/>
      <c r="P148" s="14"/>
      <c r="Q148" s="14"/>
      <c r="R148" s="14"/>
      <c r="S148" s="14"/>
      <c r="T148" s="16"/>
      <c r="U148" s="14"/>
      <c r="V148" s="14"/>
      <c r="W148" s="14">
        <f t="shared" si="24"/>
        <v>3</v>
      </c>
      <c r="X148" s="14" t="str">
        <f t="shared" si="22"/>
        <v>You have chosen a district that does not enroll school choice pupils in FY17</v>
      </c>
      <c r="Y148" s="14">
        <f t="shared" si="20"/>
        <v>139</v>
      </c>
      <c r="Z148" s="11" t="str">
        <f t="shared" si="21"/>
        <v>HOPKINTON</v>
      </c>
      <c r="AA148" s="11" t="str">
        <f t="shared" si="23"/>
        <v/>
      </c>
      <c r="AB148" s="39">
        <f t="shared" si="25"/>
        <v>0</v>
      </c>
      <c r="AC148" s="39">
        <f t="shared" si="26"/>
        <v>0</v>
      </c>
      <c r="AE148" s="14"/>
      <c r="AF148" s="14"/>
    </row>
    <row r="149" spans="1:32">
      <c r="A149" s="10">
        <f t="shared" si="27"/>
        <v>140</v>
      </c>
      <c r="B149" s="11">
        <v>140</v>
      </c>
      <c r="C149" s="11" t="s">
        <v>214</v>
      </c>
      <c r="D149" s="9" t="s">
        <v>101</v>
      </c>
      <c r="E149" s="20">
        <v>0</v>
      </c>
      <c r="F149" s="44">
        <v>0</v>
      </c>
      <c r="G149" s="11"/>
      <c r="H149" s="14"/>
      <c r="I149" s="14"/>
      <c r="J149" s="14"/>
      <c r="K149" s="14"/>
      <c r="L149" s="16"/>
      <c r="M149" s="14"/>
      <c r="N149" s="14"/>
      <c r="P149" s="14"/>
      <c r="Q149" s="14"/>
      <c r="R149" s="14"/>
      <c r="S149" s="14"/>
      <c r="T149" s="16"/>
      <c r="U149" s="14"/>
      <c r="V149" s="14"/>
      <c r="W149" s="14">
        <f t="shared" si="24"/>
        <v>4</v>
      </c>
      <c r="X149" s="14" t="str">
        <f t="shared" si="22"/>
        <v>You have chosen a non-operating school district</v>
      </c>
      <c r="Y149" s="14">
        <f t="shared" si="20"/>
        <v>140</v>
      </c>
      <c r="Z149" s="11" t="str">
        <f t="shared" si="21"/>
        <v>HUBBARDSTON</v>
      </c>
      <c r="AA149" s="11" t="str">
        <f t="shared" si="23"/>
        <v/>
      </c>
      <c r="AB149" s="39">
        <f t="shared" si="25"/>
        <v>0</v>
      </c>
      <c r="AC149" s="39">
        <f t="shared" si="26"/>
        <v>0</v>
      </c>
      <c r="AE149" s="14"/>
      <c r="AF149" s="14"/>
    </row>
    <row r="150" spans="1:32">
      <c r="A150" s="10">
        <f t="shared" si="27"/>
        <v>141</v>
      </c>
      <c r="B150" s="17">
        <v>141</v>
      </c>
      <c r="C150" s="17" t="s">
        <v>115</v>
      </c>
      <c r="D150" s="9" t="s">
        <v>461</v>
      </c>
      <c r="E150" s="20">
        <v>96.559999999999988</v>
      </c>
      <c r="F150" s="44">
        <v>1</v>
      </c>
      <c r="G150" s="15">
        <v>42899</v>
      </c>
      <c r="H150" s="14">
        <v>16837745</v>
      </c>
      <c r="I150" s="14">
        <v>3597277</v>
      </c>
      <c r="J150" s="14">
        <v>6618441</v>
      </c>
      <c r="K150" s="14">
        <v>27053463</v>
      </c>
      <c r="L150" s="16">
        <v>2631.1760555555611</v>
      </c>
      <c r="M150" s="14">
        <v>10282</v>
      </c>
      <c r="N150" s="14">
        <v>5000</v>
      </c>
      <c r="P150" s="14">
        <v>0</v>
      </c>
      <c r="Q150" s="14">
        <v>0</v>
      </c>
      <c r="R150" s="14">
        <v>0</v>
      </c>
      <c r="S150" s="14">
        <v>0</v>
      </c>
      <c r="T150" s="16">
        <v>0</v>
      </c>
      <c r="U150" s="14"/>
      <c r="V150" s="14"/>
      <c r="W150" s="14">
        <f t="shared" si="24"/>
        <v>0</v>
      </c>
      <c r="X150" s="14" t="str">
        <f t="shared" si="22"/>
        <v/>
      </c>
      <c r="Y150" s="14">
        <f t="shared" si="20"/>
        <v>141</v>
      </c>
      <c r="Z150" s="11" t="str">
        <f t="shared" si="21"/>
        <v xml:space="preserve">HUDSON                       </v>
      </c>
      <c r="AA150" s="11" t="str">
        <f t="shared" si="23"/>
        <v>Yes</v>
      </c>
      <c r="AB150" s="39">
        <f t="shared" si="25"/>
        <v>5000</v>
      </c>
      <c r="AC150" s="39">
        <f t="shared" si="26"/>
        <v>0</v>
      </c>
      <c r="AE150" s="14"/>
      <c r="AF150" s="14"/>
    </row>
    <row r="151" spans="1:32">
      <c r="A151" s="10">
        <f t="shared" si="27"/>
        <v>142</v>
      </c>
      <c r="B151" s="11">
        <v>142</v>
      </c>
      <c r="C151" s="11" t="s">
        <v>215</v>
      </c>
      <c r="D151" s="9" t="s">
        <v>101</v>
      </c>
      <c r="E151" s="20">
        <v>0</v>
      </c>
      <c r="F151" s="44">
        <v>1</v>
      </c>
      <c r="G151" s="15"/>
      <c r="H151" s="14"/>
      <c r="I151" s="14"/>
      <c r="J151" s="14"/>
      <c r="K151" s="14"/>
      <c r="L151" s="16"/>
      <c r="M151" s="14"/>
      <c r="N151" s="14"/>
      <c r="P151" s="14"/>
      <c r="Q151" s="14"/>
      <c r="R151" s="14"/>
      <c r="S151" s="14"/>
      <c r="T151" s="16"/>
      <c r="U151" s="14"/>
      <c r="V151" s="14"/>
      <c r="W151" s="14">
        <f t="shared" si="24"/>
        <v>3</v>
      </c>
      <c r="X151" s="14" t="str">
        <f t="shared" si="22"/>
        <v>You have chosen a district that does not enroll school choice pupils in FY17</v>
      </c>
      <c r="Y151" s="14">
        <f t="shared" si="20"/>
        <v>142</v>
      </c>
      <c r="Z151" s="11" t="str">
        <f t="shared" si="21"/>
        <v>HULL</v>
      </c>
      <c r="AA151" s="11" t="str">
        <f t="shared" si="23"/>
        <v/>
      </c>
      <c r="AB151" s="39">
        <f t="shared" si="25"/>
        <v>0</v>
      </c>
      <c r="AC151" s="39">
        <f t="shared" si="26"/>
        <v>0</v>
      </c>
      <c r="AE151" s="14"/>
      <c r="AF151" s="14"/>
    </row>
    <row r="152" spans="1:32">
      <c r="A152" s="10">
        <f t="shared" si="27"/>
        <v>143</v>
      </c>
      <c r="B152" s="11">
        <v>143</v>
      </c>
      <c r="C152" s="11" t="s">
        <v>216</v>
      </c>
      <c r="D152" s="9" t="s">
        <v>101</v>
      </c>
      <c r="E152" s="20">
        <v>0</v>
      </c>
      <c r="F152" s="44">
        <v>0</v>
      </c>
      <c r="G152" s="11"/>
      <c r="H152" s="14"/>
      <c r="I152" s="14"/>
      <c r="J152" s="14"/>
      <c r="K152" s="14"/>
      <c r="L152" s="16"/>
      <c r="M152" s="14"/>
      <c r="N152" s="14"/>
      <c r="P152" s="14"/>
      <c r="Q152" s="14"/>
      <c r="R152" s="14"/>
      <c r="S152" s="14"/>
      <c r="T152" s="16"/>
      <c r="U152" s="14"/>
      <c r="V152" s="14"/>
      <c r="W152" s="14">
        <f t="shared" si="24"/>
        <v>4</v>
      </c>
      <c r="X152" s="14" t="str">
        <f t="shared" si="22"/>
        <v>You have chosen a non-operating school district</v>
      </c>
      <c r="Y152" s="14">
        <f t="shared" si="20"/>
        <v>143</v>
      </c>
      <c r="Z152" s="11" t="str">
        <f t="shared" si="21"/>
        <v>HUNTINGTON</v>
      </c>
      <c r="AA152" s="11" t="str">
        <f t="shared" si="23"/>
        <v/>
      </c>
      <c r="AB152" s="39">
        <f t="shared" si="25"/>
        <v>0</v>
      </c>
      <c r="AC152" s="39">
        <f t="shared" si="26"/>
        <v>0</v>
      </c>
      <c r="AE152" s="14"/>
      <c r="AF152" s="14"/>
    </row>
    <row r="153" spans="1:32">
      <c r="A153" s="10">
        <f t="shared" si="27"/>
        <v>144</v>
      </c>
      <c r="B153" s="17">
        <v>144</v>
      </c>
      <c r="C153" s="17" t="s">
        <v>116</v>
      </c>
      <c r="D153" s="9" t="s">
        <v>461</v>
      </c>
      <c r="E153" s="20">
        <v>63</v>
      </c>
      <c r="F153" s="44">
        <v>1</v>
      </c>
      <c r="G153" s="15">
        <v>42899</v>
      </c>
      <c r="H153" s="14">
        <v>11059090</v>
      </c>
      <c r="I153" s="14">
        <v>2111110</v>
      </c>
      <c r="J153" s="14">
        <v>4795686</v>
      </c>
      <c r="K153" s="14">
        <v>17965886</v>
      </c>
      <c r="L153" s="16">
        <v>1732.5726666666615</v>
      </c>
      <c r="M153" s="14">
        <v>10369</v>
      </c>
      <c r="N153" s="14">
        <v>5000</v>
      </c>
      <c r="P153" s="14">
        <v>0</v>
      </c>
      <c r="Q153" s="14">
        <v>0</v>
      </c>
      <c r="R153" s="14">
        <v>0</v>
      </c>
      <c r="S153" s="14">
        <v>0</v>
      </c>
      <c r="T153" s="16">
        <v>0</v>
      </c>
      <c r="U153" s="14"/>
      <c r="V153" s="14"/>
      <c r="W153" s="14">
        <f t="shared" si="24"/>
        <v>0</v>
      </c>
      <c r="X153" s="14" t="str">
        <f t="shared" si="22"/>
        <v/>
      </c>
      <c r="Y153" s="14">
        <f t="shared" si="20"/>
        <v>144</v>
      </c>
      <c r="Z153" s="11" t="str">
        <f t="shared" si="21"/>
        <v xml:space="preserve">IPSWICH                      </v>
      </c>
      <c r="AA153" s="11" t="str">
        <f t="shared" si="23"/>
        <v>Yes</v>
      </c>
      <c r="AB153" s="39">
        <f t="shared" si="25"/>
        <v>5000</v>
      </c>
      <c r="AC153" s="39">
        <f t="shared" si="26"/>
        <v>0</v>
      </c>
      <c r="AE153" s="14"/>
      <c r="AF153" s="14"/>
    </row>
    <row r="154" spans="1:32">
      <c r="A154" s="10">
        <f t="shared" si="27"/>
        <v>145</v>
      </c>
      <c r="B154" s="11">
        <v>145</v>
      </c>
      <c r="C154" s="11" t="s">
        <v>217</v>
      </c>
      <c r="D154" s="9" t="s">
        <v>101</v>
      </c>
      <c r="E154" s="20">
        <v>0</v>
      </c>
      <c r="F154" s="44">
        <v>1</v>
      </c>
      <c r="G154" s="15"/>
      <c r="H154" s="14"/>
      <c r="I154" s="14"/>
      <c r="J154" s="14"/>
      <c r="K154" s="14"/>
      <c r="L154" s="16"/>
      <c r="M154" s="14"/>
      <c r="N154" s="14"/>
      <c r="P154" s="14"/>
      <c r="Q154" s="14"/>
      <c r="R154" s="14"/>
      <c r="S154" s="14"/>
      <c r="T154" s="16"/>
      <c r="U154" s="14"/>
      <c r="V154" s="14"/>
      <c r="W154" s="14">
        <f t="shared" si="24"/>
        <v>3</v>
      </c>
      <c r="X154" s="14" t="str">
        <f t="shared" si="22"/>
        <v>You have chosen a district that does not enroll school choice pupils in FY17</v>
      </c>
      <c r="Y154" s="14">
        <f t="shared" si="20"/>
        <v>145</v>
      </c>
      <c r="Z154" s="11" t="str">
        <f t="shared" si="21"/>
        <v>KINGSTON</v>
      </c>
      <c r="AA154" s="11" t="str">
        <f t="shared" si="23"/>
        <v/>
      </c>
      <c r="AB154" s="39">
        <f t="shared" si="25"/>
        <v>0</v>
      </c>
      <c r="AC154" s="39">
        <f t="shared" si="26"/>
        <v>0</v>
      </c>
      <c r="AE154" s="14"/>
      <c r="AF154" s="14"/>
    </row>
    <row r="155" spans="1:32">
      <c r="A155" s="10">
        <f t="shared" si="27"/>
        <v>146</v>
      </c>
      <c r="B155" s="10">
        <v>146</v>
      </c>
      <c r="C155" s="10" t="s">
        <v>428</v>
      </c>
      <c r="D155" s="38" t="s">
        <v>101</v>
      </c>
      <c r="E155" s="20">
        <v>0</v>
      </c>
      <c r="F155" s="44">
        <v>0</v>
      </c>
      <c r="G155" s="11"/>
      <c r="W155" s="14">
        <f t="shared" si="24"/>
        <v>4</v>
      </c>
      <c r="X155" s="14" t="str">
        <f t="shared" si="22"/>
        <v>You have chosen a non-operating school district</v>
      </c>
      <c r="Y155" s="10">
        <v>146</v>
      </c>
      <c r="Z155" s="10" t="s">
        <v>428</v>
      </c>
      <c r="AB155" s="39">
        <f t="shared" si="25"/>
        <v>0</v>
      </c>
      <c r="AC155" s="39">
        <f t="shared" si="26"/>
        <v>0</v>
      </c>
      <c r="AE155" s="14"/>
      <c r="AF155" s="14"/>
    </row>
    <row r="156" spans="1:32">
      <c r="A156" s="10">
        <f t="shared" si="27"/>
        <v>147</v>
      </c>
      <c r="B156" s="11">
        <v>147</v>
      </c>
      <c r="C156" s="11" t="s">
        <v>218</v>
      </c>
      <c r="D156" s="9" t="s">
        <v>101</v>
      </c>
      <c r="E156" s="20">
        <v>0</v>
      </c>
      <c r="F156" s="44">
        <v>0</v>
      </c>
      <c r="G156" s="11"/>
      <c r="H156" s="14"/>
      <c r="I156" s="14"/>
      <c r="J156" s="14"/>
      <c r="K156" s="14"/>
      <c r="L156" s="16"/>
      <c r="M156" s="14"/>
      <c r="N156" s="14"/>
      <c r="P156" s="14"/>
      <c r="Q156" s="14"/>
      <c r="R156" s="14"/>
      <c r="S156" s="14"/>
      <c r="T156" s="16"/>
      <c r="U156" s="14"/>
      <c r="V156" s="14"/>
      <c r="W156" s="14">
        <f t="shared" si="24"/>
        <v>4</v>
      </c>
      <c r="X156" s="14" t="str">
        <f t="shared" si="22"/>
        <v>You have chosen a non-operating school district</v>
      </c>
      <c r="Y156" s="14">
        <f t="shared" ref="Y156:Y219" si="28">B156</f>
        <v>147</v>
      </c>
      <c r="Z156" s="11" t="str">
        <f t="shared" ref="Z156:Z219" si="29">C156</f>
        <v>LANCASTER</v>
      </c>
      <c r="AA156" s="11" t="str">
        <f t="shared" ref="AA156:AA219" si="30">IF(D156="Yes", D156, "")</f>
        <v/>
      </c>
      <c r="AB156" s="39">
        <f t="shared" si="25"/>
        <v>0</v>
      </c>
      <c r="AC156" s="39">
        <f t="shared" si="26"/>
        <v>0</v>
      </c>
      <c r="AE156" s="14"/>
      <c r="AF156" s="14"/>
    </row>
    <row r="157" spans="1:32">
      <c r="A157" s="10">
        <f t="shared" si="27"/>
        <v>148</v>
      </c>
      <c r="B157" s="17">
        <v>148</v>
      </c>
      <c r="C157" s="17" t="s">
        <v>117</v>
      </c>
      <c r="D157" s="9" t="s">
        <v>461</v>
      </c>
      <c r="E157" s="20">
        <v>14.5</v>
      </c>
      <c r="F157" s="44">
        <v>1</v>
      </c>
      <c r="G157" s="15">
        <v>42899</v>
      </c>
      <c r="H157" s="14">
        <v>1031165</v>
      </c>
      <c r="I157" s="14">
        <v>318306</v>
      </c>
      <c r="J157" s="14">
        <v>854897</v>
      </c>
      <c r="K157" s="14">
        <v>2204368</v>
      </c>
      <c r="L157" s="16">
        <v>193.48111111111106</v>
      </c>
      <c r="M157" s="14">
        <v>11393</v>
      </c>
      <c r="N157" s="14">
        <v>5000</v>
      </c>
      <c r="P157" s="14">
        <v>0</v>
      </c>
      <c r="Q157" s="14">
        <v>0</v>
      </c>
      <c r="R157" s="14">
        <v>0</v>
      </c>
      <c r="S157" s="14">
        <v>0</v>
      </c>
      <c r="T157" s="16">
        <v>0</v>
      </c>
      <c r="U157" s="14"/>
      <c r="V157" s="14"/>
      <c r="W157" s="14">
        <f t="shared" si="24"/>
        <v>0</v>
      </c>
      <c r="X157" s="14" t="str">
        <f t="shared" si="22"/>
        <v/>
      </c>
      <c r="Y157" s="14">
        <f t="shared" si="28"/>
        <v>148</v>
      </c>
      <c r="Z157" s="11" t="str">
        <f t="shared" si="29"/>
        <v xml:space="preserve">LANESBOROUGH                 </v>
      </c>
      <c r="AA157" s="11" t="str">
        <f t="shared" si="30"/>
        <v>Yes</v>
      </c>
      <c r="AB157" s="39">
        <f t="shared" si="25"/>
        <v>5000</v>
      </c>
      <c r="AC157" s="39">
        <f t="shared" si="26"/>
        <v>0</v>
      </c>
      <c r="AE157" s="14"/>
      <c r="AF157" s="14"/>
    </row>
    <row r="158" spans="1:32">
      <c r="A158" s="10">
        <f t="shared" si="27"/>
        <v>149</v>
      </c>
      <c r="B158" s="11">
        <v>149</v>
      </c>
      <c r="C158" s="11" t="s">
        <v>219</v>
      </c>
      <c r="D158" s="9" t="s">
        <v>101</v>
      </c>
      <c r="E158" s="20">
        <v>0</v>
      </c>
      <c r="F158" s="44">
        <v>1</v>
      </c>
      <c r="G158" s="11"/>
      <c r="H158" s="14"/>
      <c r="I158" s="14"/>
      <c r="J158" s="14"/>
      <c r="K158" s="14"/>
      <c r="L158" s="16"/>
      <c r="M158" s="14"/>
      <c r="N158" s="14"/>
      <c r="P158" s="14"/>
      <c r="Q158" s="14"/>
      <c r="R158" s="14"/>
      <c r="S158" s="14"/>
      <c r="T158" s="16"/>
      <c r="U158" s="14"/>
      <c r="V158" s="14"/>
      <c r="W158" s="14">
        <f t="shared" si="24"/>
        <v>3</v>
      </c>
      <c r="X158" s="14" t="str">
        <f t="shared" si="22"/>
        <v>You have chosen a district that does not enroll school choice pupils in FY17</v>
      </c>
      <c r="Y158" s="14">
        <f t="shared" si="28"/>
        <v>149</v>
      </c>
      <c r="Z158" s="11" t="str">
        <f t="shared" si="29"/>
        <v>LAWRENCE</v>
      </c>
      <c r="AA158" s="11" t="str">
        <f t="shared" si="30"/>
        <v/>
      </c>
      <c r="AB158" s="39">
        <f t="shared" si="25"/>
        <v>0</v>
      </c>
      <c r="AC158" s="39">
        <f t="shared" si="26"/>
        <v>0</v>
      </c>
      <c r="AE158" s="14"/>
      <c r="AF158" s="14"/>
    </row>
    <row r="159" spans="1:32">
      <c r="A159" s="10">
        <f t="shared" si="27"/>
        <v>150</v>
      </c>
      <c r="B159" s="17">
        <v>150</v>
      </c>
      <c r="C159" s="17" t="s">
        <v>118</v>
      </c>
      <c r="D159" s="9" t="s">
        <v>461</v>
      </c>
      <c r="E159" s="20">
        <v>131.36000000000001</v>
      </c>
      <c r="F159" s="44">
        <v>1</v>
      </c>
      <c r="G159" s="15">
        <v>42899</v>
      </c>
      <c r="H159" s="14">
        <v>4297641</v>
      </c>
      <c r="I159" s="14">
        <v>849219</v>
      </c>
      <c r="J159" s="14">
        <v>3012523</v>
      </c>
      <c r="K159" s="14">
        <v>8159383</v>
      </c>
      <c r="L159" s="16">
        <v>659.41527777777799</v>
      </c>
      <c r="M159" s="14">
        <v>12374</v>
      </c>
      <c r="N159" s="14">
        <v>5000</v>
      </c>
      <c r="P159" s="14">
        <v>0</v>
      </c>
      <c r="Q159" s="14">
        <v>0</v>
      </c>
      <c r="R159" s="14">
        <v>0</v>
      </c>
      <c r="S159" s="14">
        <v>0</v>
      </c>
      <c r="T159" s="16">
        <v>0</v>
      </c>
      <c r="U159" s="14"/>
      <c r="V159" s="14"/>
      <c r="W159" s="14">
        <f t="shared" si="24"/>
        <v>0</v>
      </c>
      <c r="X159" s="14" t="str">
        <f t="shared" si="22"/>
        <v/>
      </c>
      <c r="Y159" s="14">
        <f t="shared" si="28"/>
        <v>150</v>
      </c>
      <c r="Z159" s="11" t="str">
        <f t="shared" si="29"/>
        <v xml:space="preserve">LEE                          </v>
      </c>
      <c r="AA159" s="11" t="str">
        <f t="shared" si="30"/>
        <v>Yes</v>
      </c>
      <c r="AB159" s="39">
        <f t="shared" si="25"/>
        <v>5000</v>
      </c>
      <c r="AC159" s="39">
        <f t="shared" si="26"/>
        <v>0</v>
      </c>
      <c r="AE159" s="14"/>
      <c r="AF159" s="14"/>
    </row>
    <row r="160" spans="1:32">
      <c r="A160" s="10">
        <f t="shared" si="27"/>
        <v>151</v>
      </c>
      <c r="B160" s="17">
        <v>151</v>
      </c>
      <c r="C160" s="17" t="s">
        <v>429</v>
      </c>
      <c r="D160" s="9" t="s">
        <v>461</v>
      </c>
      <c r="E160" s="20">
        <v>99.16</v>
      </c>
      <c r="F160" s="44">
        <v>1</v>
      </c>
      <c r="G160" s="15">
        <v>42899</v>
      </c>
      <c r="H160" s="14">
        <v>7652159</v>
      </c>
      <c r="I160" s="14">
        <v>1605873</v>
      </c>
      <c r="J160" s="14">
        <v>4026397</v>
      </c>
      <c r="K160" s="14">
        <v>13284429</v>
      </c>
      <c r="L160" s="16">
        <v>1528.430555555552</v>
      </c>
      <c r="M160" s="14">
        <v>8692</v>
      </c>
      <c r="N160" s="14">
        <v>5000</v>
      </c>
      <c r="P160" s="14">
        <v>0</v>
      </c>
      <c r="Q160" s="14">
        <v>0</v>
      </c>
      <c r="R160" s="14">
        <v>0</v>
      </c>
      <c r="S160" s="14">
        <v>0</v>
      </c>
      <c r="T160" s="16">
        <v>0</v>
      </c>
      <c r="U160" s="14"/>
      <c r="V160" s="14"/>
      <c r="W160" s="14">
        <f t="shared" si="24"/>
        <v>0</v>
      </c>
      <c r="X160" s="14" t="str">
        <f t="shared" si="22"/>
        <v/>
      </c>
      <c r="Y160" s="14">
        <f t="shared" si="28"/>
        <v>151</v>
      </c>
      <c r="Z160" s="11" t="str">
        <f t="shared" si="29"/>
        <v xml:space="preserve">LEICESTER                    </v>
      </c>
      <c r="AA160" s="11" t="str">
        <f t="shared" si="30"/>
        <v>Yes</v>
      </c>
      <c r="AB160" s="39">
        <f t="shared" si="25"/>
        <v>5000</v>
      </c>
      <c r="AC160" s="39">
        <f t="shared" si="26"/>
        <v>0</v>
      </c>
      <c r="AE160" s="14"/>
      <c r="AF160" s="14"/>
    </row>
    <row r="161" spans="1:32">
      <c r="A161" s="10">
        <f t="shared" si="27"/>
        <v>152</v>
      </c>
      <c r="B161" s="17">
        <v>152</v>
      </c>
      <c r="C161" s="17" t="s">
        <v>19</v>
      </c>
      <c r="D161" s="9" t="s">
        <v>461</v>
      </c>
      <c r="E161" s="20">
        <v>277.77000000000004</v>
      </c>
      <c r="F161" s="44">
        <v>1</v>
      </c>
      <c r="G161" s="15">
        <v>42899</v>
      </c>
      <c r="H161" s="14">
        <v>6228533</v>
      </c>
      <c r="I161" s="14">
        <v>1064363</v>
      </c>
      <c r="J161" s="14">
        <v>3845353</v>
      </c>
      <c r="K161" s="14">
        <v>11138249</v>
      </c>
      <c r="L161" s="16">
        <v>717.54238888888892</v>
      </c>
      <c r="M161" s="14">
        <v>15523</v>
      </c>
      <c r="N161" s="14">
        <v>5000</v>
      </c>
      <c r="P161" s="14">
        <v>0</v>
      </c>
      <c r="Q161" s="14">
        <v>0</v>
      </c>
      <c r="R161" s="14">
        <v>0</v>
      </c>
      <c r="S161" s="14">
        <v>0</v>
      </c>
      <c r="T161" s="16">
        <v>0</v>
      </c>
      <c r="U161" s="14"/>
      <c r="V161" s="14"/>
      <c r="W161" s="14">
        <f t="shared" si="24"/>
        <v>0</v>
      </c>
      <c r="X161" s="14" t="str">
        <f t="shared" si="22"/>
        <v/>
      </c>
      <c r="Y161" s="14">
        <f t="shared" si="28"/>
        <v>152</v>
      </c>
      <c r="Z161" s="11" t="str">
        <f t="shared" si="29"/>
        <v xml:space="preserve">LENOX                        </v>
      </c>
      <c r="AA161" s="11" t="str">
        <f t="shared" si="30"/>
        <v>Yes</v>
      </c>
      <c r="AB161" s="39">
        <f t="shared" si="25"/>
        <v>5000</v>
      </c>
      <c r="AC161" s="39">
        <f t="shared" si="26"/>
        <v>0</v>
      </c>
      <c r="AE161" s="14"/>
      <c r="AF161" s="14"/>
    </row>
    <row r="162" spans="1:32">
      <c r="A162" s="10">
        <f t="shared" si="27"/>
        <v>153</v>
      </c>
      <c r="B162" s="17">
        <v>153</v>
      </c>
      <c r="C162" s="17" t="s">
        <v>20</v>
      </c>
      <c r="D162" s="9" t="s">
        <v>461</v>
      </c>
      <c r="E162" s="20">
        <v>299.4899999999999</v>
      </c>
      <c r="F162" s="44">
        <v>1</v>
      </c>
      <c r="G162" s="15">
        <v>42899</v>
      </c>
      <c r="H162" s="14">
        <v>24308967</v>
      </c>
      <c r="I162" s="14">
        <v>4064402</v>
      </c>
      <c r="J162" s="14">
        <v>13174058</v>
      </c>
      <c r="K162" s="14">
        <v>41547427</v>
      </c>
      <c r="L162" s="16">
        <v>5038.6551111111967</v>
      </c>
      <c r="M162" s="14">
        <v>8246</v>
      </c>
      <c r="N162" s="14">
        <v>5000</v>
      </c>
      <c r="P162" s="14">
        <v>3593563</v>
      </c>
      <c r="Q162" s="14">
        <v>453328</v>
      </c>
      <c r="R162" s="14">
        <v>1947504</v>
      </c>
      <c r="S162" s="14">
        <v>5994395</v>
      </c>
      <c r="T162" s="16">
        <v>561.99199999999996</v>
      </c>
      <c r="U162" s="14">
        <v>10666</v>
      </c>
      <c r="V162" s="14">
        <v>5000</v>
      </c>
      <c r="W162" s="14">
        <f t="shared" si="24"/>
        <v>0</v>
      </c>
      <c r="X162" s="14" t="str">
        <f t="shared" si="22"/>
        <v/>
      </c>
      <c r="Y162" s="14">
        <f t="shared" si="28"/>
        <v>153</v>
      </c>
      <c r="Z162" s="11" t="str">
        <f t="shared" si="29"/>
        <v xml:space="preserve">LEOMINSTER                   </v>
      </c>
      <c r="AA162" s="11" t="str">
        <f t="shared" si="30"/>
        <v>Yes</v>
      </c>
      <c r="AB162" s="39">
        <f t="shared" si="25"/>
        <v>5000</v>
      </c>
      <c r="AC162" s="39">
        <f t="shared" si="26"/>
        <v>5000</v>
      </c>
      <c r="AE162" s="14"/>
      <c r="AF162" s="14"/>
    </row>
    <row r="163" spans="1:32">
      <c r="A163" s="10">
        <f t="shared" si="27"/>
        <v>154</v>
      </c>
      <c r="B163" s="17">
        <v>154</v>
      </c>
      <c r="C163" s="17" t="s">
        <v>430</v>
      </c>
      <c r="D163" s="9" t="s">
        <v>461</v>
      </c>
      <c r="E163" s="20">
        <v>18.169999999999998</v>
      </c>
      <c r="F163" s="44">
        <v>1</v>
      </c>
      <c r="G163" s="15">
        <v>42899</v>
      </c>
      <c r="H163" s="14">
        <v>800213</v>
      </c>
      <c r="I163" s="14">
        <v>257836</v>
      </c>
      <c r="J163" s="14">
        <v>478306</v>
      </c>
      <c r="K163" s="14">
        <v>1536355</v>
      </c>
      <c r="L163" s="16">
        <v>128.75111111111119</v>
      </c>
      <c r="M163" s="14">
        <v>11933</v>
      </c>
      <c r="N163" s="14">
        <v>5000</v>
      </c>
      <c r="P163" s="14">
        <v>0</v>
      </c>
      <c r="Q163" s="14">
        <v>0</v>
      </c>
      <c r="R163" s="14">
        <v>0</v>
      </c>
      <c r="S163" s="14">
        <v>0</v>
      </c>
      <c r="T163" s="16">
        <v>0</v>
      </c>
      <c r="U163" s="14"/>
      <c r="V163" s="14"/>
      <c r="W163" s="14">
        <f t="shared" si="24"/>
        <v>0</v>
      </c>
      <c r="X163" s="14" t="str">
        <f t="shared" si="22"/>
        <v/>
      </c>
      <c r="Y163" s="14">
        <f t="shared" si="28"/>
        <v>154</v>
      </c>
      <c r="Z163" s="11" t="str">
        <f t="shared" si="29"/>
        <v xml:space="preserve">LEVERETT                     </v>
      </c>
      <c r="AA163" s="11" t="str">
        <f t="shared" si="30"/>
        <v>Yes</v>
      </c>
      <c r="AB163" s="39">
        <f t="shared" si="25"/>
        <v>5000</v>
      </c>
      <c r="AC163" s="39">
        <f t="shared" si="26"/>
        <v>0</v>
      </c>
      <c r="AE163" s="14"/>
      <c r="AF163" s="14"/>
    </row>
    <row r="164" spans="1:32">
      <c r="A164" s="10">
        <f t="shared" si="27"/>
        <v>155</v>
      </c>
      <c r="B164" s="11">
        <v>155</v>
      </c>
      <c r="C164" s="11" t="s">
        <v>220</v>
      </c>
      <c r="D164" s="9" t="s">
        <v>101</v>
      </c>
      <c r="E164" s="20">
        <v>0</v>
      </c>
      <c r="F164" s="44">
        <v>1</v>
      </c>
      <c r="G164" s="15"/>
      <c r="H164" s="14"/>
      <c r="I164" s="14"/>
      <c r="J164" s="14"/>
      <c r="K164" s="14"/>
      <c r="L164" s="16"/>
      <c r="M164" s="14"/>
      <c r="N164" s="14"/>
      <c r="P164" s="14"/>
      <c r="Q164" s="14"/>
      <c r="R164" s="14"/>
      <c r="S164" s="14"/>
      <c r="T164" s="16"/>
      <c r="U164" s="14"/>
      <c r="V164" s="14"/>
      <c r="W164" s="14">
        <f t="shared" si="24"/>
        <v>3</v>
      </c>
      <c r="X164" s="14" t="str">
        <f t="shared" si="22"/>
        <v>You have chosen a district that does not enroll school choice pupils in FY17</v>
      </c>
      <c r="Y164" s="14">
        <f t="shared" si="28"/>
        <v>155</v>
      </c>
      <c r="Z164" s="11" t="str">
        <f t="shared" si="29"/>
        <v>LEXINGTON</v>
      </c>
      <c r="AA164" s="11" t="str">
        <f t="shared" si="30"/>
        <v/>
      </c>
      <c r="AB164" s="39">
        <f t="shared" si="25"/>
        <v>0</v>
      </c>
      <c r="AC164" s="39">
        <f t="shared" si="26"/>
        <v>0</v>
      </c>
      <c r="AE164" s="14"/>
      <c r="AF164" s="14"/>
    </row>
    <row r="165" spans="1:32">
      <c r="A165" s="10">
        <f t="shared" si="27"/>
        <v>156</v>
      </c>
      <c r="B165" s="11">
        <v>156</v>
      </c>
      <c r="C165" s="11" t="s">
        <v>221</v>
      </c>
      <c r="D165" s="9" t="s">
        <v>101</v>
      </c>
      <c r="E165" s="20">
        <v>0</v>
      </c>
      <c r="F165" s="44">
        <v>0</v>
      </c>
      <c r="G165" s="15"/>
      <c r="H165" s="14"/>
      <c r="I165" s="14"/>
      <c r="J165" s="14"/>
      <c r="K165" s="14"/>
      <c r="L165" s="16"/>
      <c r="M165" s="14"/>
      <c r="N165" s="14"/>
      <c r="P165" s="14"/>
      <c r="Q165" s="14"/>
      <c r="R165" s="14"/>
      <c r="S165" s="14"/>
      <c r="T165" s="16"/>
      <c r="U165" s="14"/>
      <c r="V165" s="14"/>
      <c r="W165" s="14">
        <f t="shared" si="24"/>
        <v>4</v>
      </c>
      <c r="X165" s="14" t="str">
        <f t="shared" si="22"/>
        <v>You have chosen a non-operating school district</v>
      </c>
      <c r="Y165" s="14">
        <f t="shared" si="28"/>
        <v>156</v>
      </c>
      <c r="Z165" s="11" t="str">
        <f t="shared" si="29"/>
        <v>LEYDEN</v>
      </c>
      <c r="AA165" s="11" t="str">
        <f t="shared" si="30"/>
        <v/>
      </c>
      <c r="AB165" s="39">
        <f t="shared" si="25"/>
        <v>0</v>
      </c>
      <c r="AC165" s="39">
        <f t="shared" si="26"/>
        <v>0</v>
      </c>
      <c r="AE165" s="14"/>
      <c r="AF165" s="14"/>
    </row>
    <row r="166" spans="1:32">
      <c r="A166" s="10">
        <f t="shared" si="27"/>
        <v>157</v>
      </c>
      <c r="B166" s="11">
        <v>157</v>
      </c>
      <c r="C166" s="11" t="s">
        <v>222</v>
      </c>
      <c r="D166" s="9" t="s">
        <v>101</v>
      </c>
      <c r="E166" s="20">
        <v>0</v>
      </c>
      <c r="F166" s="44">
        <v>1</v>
      </c>
      <c r="G166" s="11"/>
      <c r="H166" s="14"/>
      <c r="I166" s="14"/>
      <c r="J166" s="14"/>
      <c r="K166" s="14"/>
      <c r="L166" s="16"/>
      <c r="M166" s="14"/>
      <c r="N166" s="14"/>
      <c r="P166" s="14"/>
      <c r="Q166" s="14"/>
      <c r="R166" s="14"/>
      <c r="S166" s="14"/>
      <c r="T166" s="16"/>
      <c r="U166" s="14"/>
      <c r="V166" s="14"/>
      <c r="W166" s="14">
        <f t="shared" si="24"/>
        <v>3</v>
      </c>
      <c r="X166" s="14" t="str">
        <f t="shared" si="22"/>
        <v>You have chosen a district that does not enroll school choice pupils in FY17</v>
      </c>
      <c r="Y166" s="14">
        <f t="shared" si="28"/>
        <v>157</v>
      </c>
      <c r="Z166" s="11" t="str">
        <f t="shared" si="29"/>
        <v>LINCOLN</v>
      </c>
      <c r="AA166" s="11" t="str">
        <f t="shared" si="30"/>
        <v/>
      </c>
      <c r="AB166" s="39">
        <f t="shared" si="25"/>
        <v>0</v>
      </c>
      <c r="AC166" s="39">
        <f t="shared" si="26"/>
        <v>0</v>
      </c>
      <c r="AE166" s="14"/>
      <c r="AF166" s="14"/>
    </row>
    <row r="167" spans="1:32">
      <c r="A167" s="10">
        <f t="shared" si="27"/>
        <v>158</v>
      </c>
      <c r="B167" s="17">
        <v>158</v>
      </c>
      <c r="C167" s="17" t="s">
        <v>21</v>
      </c>
      <c r="D167" s="9" t="s">
        <v>461</v>
      </c>
      <c r="E167" s="20">
        <v>84.28</v>
      </c>
      <c r="F167" s="44">
        <v>1</v>
      </c>
      <c r="G167" s="15">
        <v>42899</v>
      </c>
      <c r="H167" s="14">
        <v>7787622</v>
      </c>
      <c r="I167" s="14">
        <v>1395696</v>
      </c>
      <c r="J167" s="14">
        <v>4194913</v>
      </c>
      <c r="K167" s="14">
        <v>13378231</v>
      </c>
      <c r="L167" s="16">
        <v>1543.8141666666668</v>
      </c>
      <c r="M167" s="14">
        <v>8666</v>
      </c>
      <c r="N167" s="14">
        <v>5000</v>
      </c>
      <c r="P167" s="14">
        <v>0</v>
      </c>
      <c r="Q167" s="14">
        <v>0</v>
      </c>
      <c r="R167" s="14">
        <v>0</v>
      </c>
      <c r="S167" s="14">
        <v>0</v>
      </c>
      <c r="T167" s="16">
        <v>0</v>
      </c>
      <c r="U167" s="14"/>
      <c r="V167" s="14"/>
      <c r="W167" s="14">
        <f t="shared" si="24"/>
        <v>0</v>
      </c>
      <c r="X167" s="14" t="str">
        <f t="shared" si="22"/>
        <v/>
      </c>
      <c r="Y167" s="14">
        <f t="shared" si="28"/>
        <v>158</v>
      </c>
      <c r="Z167" s="11" t="str">
        <f t="shared" si="29"/>
        <v xml:space="preserve">LITTLETON                    </v>
      </c>
      <c r="AA167" s="11" t="str">
        <f t="shared" si="30"/>
        <v>Yes</v>
      </c>
      <c r="AB167" s="39">
        <f t="shared" si="25"/>
        <v>5000</v>
      </c>
      <c r="AC167" s="39">
        <f t="shared" si="26"/>
        <v>0</v>
      </c>
      <c r="AE167" s="14"/>
      <c r="AF167" s="14"/>
    </row>
    <row r="168" spans="1:32">
      <c r="A168" s="10">
        <f t="shared" si="27"/>
        <v>159</v>
      </c>
      <c r="B168" s="17">
        <v>159</v>
      </c>
      <c r="C168" s="17" t="s">
        <v>22</v>
      </c>
      <c r="D168" s="9" t="s">
        <v>461</v>
      </c>
      <c r="E168" s="20">
        <v>45</v>
      </c>
      <c r="F168" s="44">
        <v>1</v>
      </c>
      <c r="G168" s="15">
        <v>42899</v>
      </c>
      <c r="H168" s="14">
        <v>16461216</v>
      </c>
      <c r="I168" s="14">
        <v>2897206</v>
      </c>
      <c r="J168" s="14">
        <v>7528383</v>
      </c>
      <c r="K168" s="14">
        <v>26886805</v>
      </c>
      <c r="L168" s="16">
        <v>2718.8383888889011</v>
      </c>
      <c r="M168" s="14">
        <v>9889</v>
      </c>
      <c r="N168" s="14">
        <v>5000</v>
      </c>
      <c r="P168" s="14">
        <v>1539</v>
      </c>
      <c r="Q168" s="14">
        <v>6572</v>
      </c>
      <c r="R168" s="14">
        <v>704</v>
      </c>
      <c r="S168" s="14">
        <v>8815</v>
      </c>
      <c r="T168" s="16">
        <v>6.1666666666666661</v>
      </c>
      <c r="U168" s="14">
        <v>1429</v>
      </c>
      <c r="V168" s="14">
        <v>1072</v>
      </c>
      <c r="W168" s="14">
        <f t="shared" si="24"/>
        <v>0</v>
      </c>
      <c r="X168" s="14" t="str">
        <f t="shared" si="22"/>
        <v/>
      </c>
      <c r="Y168" s="14">
        <f t="shared" si="28"/>
        <v>159</v>
      </c>
      <c r="Z168" s="11" t="str">
        <f t="shared" si="29"/>
        <v xml:space="preserve">LONGMEADOW                   </v>
      </c>
      <c r="AA168" s="11" t="str">
        <f t="shared" si="30"/>
        <v>Yes</v>
      </c>
      <c r="AB168" s="39">
        <f t="shared" si="25"/>
        <v>5000</v>
      </c>
      <c r="AC168" s="39">
        <f t="shared" si="26"/>
        <v>1072</v>
      </c>
      <c r="AE168" s="14"/>
      <c r="AF168" s="14"/>
    </row>
    <row r="169" spans="1:32">
      <c r="A169" s="10">
        <f t="shared" si="27"/>
        <v>160</v>
      </c>
      <c r="B169" s="11">
        <v>160</v>
      </c>
      <c r="C169" s="11" t="s">
        <v>223</v>
      </c>
      <c r="D169" s="9" t="s">
        <v>461</v>
      </c>
      <c r="E169" s="20">
        <v>15</v>
      </c>
      <c r="F169" s="44">
        <v>1</v>
      </c>
      <c r="G169" s="15">
        <v>42899</v>
      </c>
      <c r="H169" s="14">
        <v>75121796</v>
      </c>
      <c r="I169" s="14">
        <v>14558307</v>
      </c>
      <c r="J169" s="14">
        <v>35576856</v>
      </c>
      <c r="K169" s="14">
        <v>125256959</v>
      </c>
      <c r="L169" s="16">
        <v>12911.735833333829</v>
      </c>
      <c r="M169" s="14">
        <v>9701</v>
      </c>
      <c r="N169" s="14">
        <v>5000</v>
      </c>
      <c r="P169" s="14">
        <v>0</v>
      </c>
      <c r="Q169" s="14">
        <v>365700</v>
      </c>
      <c r="R169" s="14">
        <v>0</v>
      </c>
      <c r="S169" s="14">
        <v>365700</v>
      </c>
      <c r="T169" s="16">
        <v>324.33844444444298</v>
      </c>
      <c r="U169" s="14">
        <v>1128</v>
      </c>
      <c r="V169" s="14">
        <v>846</v>
      </c>
      <c r="W169" s="14">
        <f t="shared" si="24"/>
        <v>0</v>
      </c>
      <c r="X169" s="14" t="str">
        <f t="shared" si="22"/>
        <v/>
      </c>
      <c r="Y169" s="14">
        <f t="shared" si="28"/>
        <v>160</v>
      </c>
      <c r="Z169" s="11" t="str">
        <f t="shared" si="29"/>
        <v>LOWELL</v>
      </c>
      <c r="AA169" s="11" t="str">
        <f t="shared" si="30"/>
        <v>Yes</v>
      </c>
      <c r="AB169" s="39">
        <f t="shared" si="25"/>
        <v>5000</v>
      </c>
      <c r="AC169" s="39">
        <f t="shared" si="26"/>
        <v>846</v>
      </c>
      <c r="AE169" s="14"/>
      <c r="AF169" s="14"/>
    </row>
    <row r="170" spans="1:32">
      <c r="A170" s="10">
        <f t="shared" si="27"/>
        <v>161</v>
      </c>
      <c r="B170" s="17">
        <v>161</v>
      </c>
      <c r="C170" s="17" t="s">
        <v>431</v>
      </c>
      <c r="D170" s="9" t="s">
        <v>461</v>
      </c>
      <c r="E170" s="20">
        <v>86.389999999999986</v>
      </c>
      <c r="F170" s="44">
        <v>1</v>
      </c>
      <c r="G170" s="15">
        <v>42899</v>
      </c>
      <c r="H170" s="14">
        <v>12821154</v>
      </c>
      <c r="I170" s="14">
        <v>2649316</v>
      </c>
      <c r="J170" s="14">
        <v>7605178</v>
      </c>
      <c r="K170" s="14">
        <v>23075648</v>
      </c>
      <c r="L170" s="16">
        <v>2470.7715000000026</v>
      </c>
      <c r="M170" s="14">
        <v>9339</v>
      </c>
      <c r="N170" s="14">
        <v>5000</v>
      </c>
      <c r="P170" s="14">
        <v>7151</v>
      </c>
      <c r="Q170" s="14">
        <v>36860</v>
      </c>
      <c r="R170" s="14">
        <v>4242</v>
      </c>
      <c r="S170" s="14">
        <v>48253</v>
      </c>
      <c r="T170" s="16">
        <v>34.376666666666679</v>
      </c>
      <c r="U170" s="14">
        <v>1404</v>
      </c>
      <c r="V170" s="14">
        <v>1053</v>
      </c>
      <c r="W170" s="14">
        <f t="shared" si="24"/>
        <v>0</v>
      </c>
      <c r="X170" s="14" t="str">
        <f t="shared" si="22"/>
        <v/>
      </c>
      <c r="Y170" s="14">
        <f t="shared" si="28"/>
        <v>161</v>
      </c>
      <c r="Z170" s="11" t="str">
        <f t="shared" si="29"/>
        <v xml:space="preserve">LUDLOW                       </v>
      </c>
      <c r="AA170" s="11" t="str">
        <f t="shared" si="30"/>
        <v>Yes</v>
      </c>
      <c r="AB170" s="39">
        <f t="shared" si="25"/>
        <v>5000</v>
      </c>
      <c r="AC170" s="39">
        <f t="shared" si="26"/>
        <v>1053</v>
      </c>
      <c r="AE170" s="14"/>
      <c r="AF170" s="14"/>
    </row>
    <row r="171" spans="1:32">
      <c r="A171" s="10">
        <f t="shared" si="27"/>
        <v>162</v>
      </c>
      <c r="B171" s="17">
        <v>162</v>
      </c>
      <c r="C171" s="17" t="s">
        <v>23</v>
      </c>
      <c r="D171" s="9" t="s">
        <v>461</v>
      </c>
      <c r="E171" s="20">
        <v>46.23</v>
      </c>
      <c r="F171" s="44">
        <v>1</v>
      </c>
      <c r="G171" s="15">
        <v>42899</v>
      </c>
      <c r="H171" s="14">
        <v>7454851</v>
      </c>
      <c r="I171" s="14">
        <v>1240697</v>
      </c>
      <c r="J171" s="14">
        <v>3951918</v>
      </c>
      <c r="K171" s="14">
        <v>12647466</v>
      </c>
      <c r="L171" s="16">
        <v>1470.9631666666673</v>
      </c>
      <c r="M171" s="14">
        <v>8598</v>
      </c>
      <c r="N171" s="14">
        <v>5000</v>
      </c>
      <c r="P171" s="14">
        <v>0</v>
      </c>
      <c r="Q171" s="14">
        <v>0</v>
      </c>
      <c r="R171" s="14">
        <v>0</v>
      </c>
      <c r="S171" s="14">
        <v>0</v>
      </c>
      <c r="T171" s="16">
        <v>0</v>
      </c>
      <c r="U171" s="14"/>
      <c r="V171" s="14"/>
      <c r="W171" s="14">
        <f t="shared" si="24"/>
        <v>0</v>
      </c>
      <c r="X171" s="14" t="str">
        <f t="shared" si="22"/>
        <v/>
      </c>
      <c r="Y171" s="14">
        <f t="shared" si="28"/>
        <v>162</v>
      </c>
      <c r="Z171" s="11" t="str">
        <f t="shared" si="29"/>
        <v xml:space="preserve">LUNENBURG                    </v>
      </c>
      <c r="AA171" s="11" t="str">
        <f t="shared" si="30"/>
        <v>Yes</v>
      </c>
      <c r="AB171" s="39">
        <f t="shared" si="25"/>
        <v>5000</v>
      </c>
      <c r="AC171" s="39">
        <f t="shared" si="26"/>
        <v>0</v>
      </c>
      <c r="AE171" s="14"/>
      <c r="AF171" s="14"/>
    </row>
    <row r="172" spans="1:32">
      <c r="A172" s="10">
        <f t="shared" si="27"/>
        <v>163</v>
      </c>
      <c r="B172" s="11">
        <v>163</v>
      </c>
      <c r="C172" s="11" t="s">
        <v>224</v>
      </c>
      <c r="D172" s="9" t="s">
        <v>101</v>
      </c>
      <c r="E172" s="20">
        <v>0</v>
      </c>
      <c r="F172" s="44">
        <v>1</v>
      </c>
      <c r="G172" s="15"/>
      <c r="H172" s="14"/>
      <c r="I172" s="14"/>
      <c r="J172" s="14"/>
      <c r="K172" s="14"/>
      <c r="L172" s="16"/>
      <c r="M172" s="14"/>
      <c r="N172" s="14"/>
      <c r="P172" s="14"/>
      <c r="Q172" s="14"/>
      <c r="R172" s="14"/>
      <c r="S172" s="14"/>
      <c r="T172" s="16"/>
      <c r="U172" s="14"/>
      <c r="V172" s="14"/>
      <c r="W172" s="14">
        <f t="shared" si="24"/>
        <v>3</v>
      </c>
      <c r="X172" s="14" t="str">
        <f t="shared" si="22"/>
        <v>You have chosen a district that does not enroll school choice pupils in FY17</v>
      </c>
      <c r="Y172" s="14">
        <f t="shared" si="28"/>
        <v>163</v>
      </c>
      <c r="Z172" s="11" t="str">
        <f t="shared" si="29"/>
        <v>LYNN</v>
      </c>
      <c r="AA172" s="11" t="str">
        <f t="shared" si="30"/>
        <v/>
      </c>
      <c r="AB172" s="39">
        <f t="shared" si="25"/>
        <v>0</v>
      </c>
      <c r="AC172" s="39">
        <f t="shared" si="26"/>
        <v>0</v>
      </c>
      <c r="AE172" s="14"/>
      <c r="AF172" s="14"/>
    </row>
    <row r="173" spans="1:32">
      <c r="A173" s="10">
        <f t="shared" si="27"/>
        <v>164</v>
      </c>
      <c r="B173" s="11">
        <v>164</v>
      </c>
      <c r="C173" s="11" t="s">
        <v>225</v>
      </c>
      <c r="D173" s="9" t="s">
        <v>101</v>
      </c>
      <c r="E173" s="20">
        <v>0</v>
      </c>
      <c r="F173" s="44">
        <v>1</v>
      </c>
      <c r="G173" s="11"/>
      <c r="H173" s="14"/>
      <c r="I173" s="14"/>
      <c r="J173" s="14"/>
      <c r="K173" s="14"/>
      <c r="L173" s="16"/>
      <c r="M173" s="14"/>
      <c r="N173" s="14"/>
      <c r="P173" s="14"/>
      <c r="Q173" s="14"/>
      <c r="R173" s="14"/>
      <c r="S173" s="14"/>
      <c r="T173" s="16"/>
      <c r="U173" s="14"/>
      <c r="V173" s="14"/>
      <c r="W173" s="14">
        <f t="shared" si="24"/>
        <v>3</v>
      </c>
      <c r="X173" s="14" t="str">
        <f t="shared" si="22"/>
        <v>You have chosen a district that does not enroll school choice pupils in FY17</v>
      </c>
      <c r="Y173" s="14">
        <f t="shared" si="28"/>
        <v>164</v>
      </c>
      <c r="Z173" s="11" t="str">
        <f t="shared" si="29"/>
        <v>LYNNFIELD</v>
      </c>
      <c r="AA173" s="11" t="str">
        <f t="shared" si="30"/>
        <v/>
      </c>
      <c r="AB173" s="39">
        <f t="shared" si="25"/>
        <v>0</v>
      </c>
      <c r="AC173" s="39">
        <f t="shared" si="26"/>
        <v>0</v>
      </c>
      <c r="AE173" s="14"/>
      <c r="AF173" s="14"/>
    </row>
    <row r="174" spans="1:32">
      <c r="A174" s="10">
        <f t="shared" si="27"/>
        <v>165</v>
      </c>
      <c r="B174" s="11">
        <v>165</v>
      </c>
      <c r="C174" s="11" t="s">
        <v>226</v>
      </c>
      <c r="D174" s="9" t="s">
        <v>101</v>
      </c>
      <c r="E174" s="20">
        <v>0</v>
      </c>
      <c r="F174" s="44">
        <v>1</v>
      </c>
      <c r="G174" s="11"/>
      <c r="H174" s="14"/>
      <c r="I174" s="14"/>
      <c r="J174" s="14"/>
      <c r="K174" s="14"/>
      <c r="L174" s="16"/>
      <c r="M174" s="14"/>
      <c r="N174" s="14"/>
      <c r="P174" s="14"/>
      <c r="Q174" s="14"/>
      <c r="R174" s="14"/>
      <c r="S174" s="14"/>
      <c r="T174" s="16"/>
      <c r="U174" s="14"/>
      <c r="V174" s="14"/>
      <c r="W174" s="14">
        <f t="shared" si="24"/>
        <v>3</v>
      </c>
      <c r="X174" s="14" t="str">
        <f t="shared" si="22"/>
        <v>You have chosen a district that does not enroll school choice pupils in FY17</v>
      </c>
      <c r="Y174" s="14">
        <f t="shared" si="28"/>
        <v>165</v>
      </c>
      <c r="Z174" s="11" t="str">
        <f t="shared" si="29"/>
        <v>MALDEN</v>
      </c>
      <c r="AA174" s="11" t="str">
        <f t="shared" si="30"/>
        <v/>
      </c>
      <c r="AB174" s="39">
        <f t="shared" si="25"/>
        <v>0</v>
      </c>
      <c r="AC174" s="39">
        <f t="shared" si="26"/>
        <v>0</v>
      </c>
      <c r="AE174" s="14"/>
      <c r="AF174" s="14"/>
    </row>
    <row r="175" spans="1:32">
      <c r="A175" s="10">
        <f t="shared" si="27"/>
        <v>166</v>
      </c>
      <c r="B175" s="11">
        <v>166</v>
      </c>
      <c r="C175" s="11" t="s">
        <v>227</v>
      </c>
      <c r="D175" s="9" t="s">
        <v>101</v>
      </c>
      <c r="E175" s="20">
        <v>0</v>
      </c>
      <c r="F175" s="44">
        <v>0</v>
      </c>
      <c r="G175" s="11"/>
      <c r="H175" s="14"/>
      <c r="I175" s="14"/>
      <c r="J175" s="14"/>
      <c r="K175" s="14"/>
      <c r="L175" s="16"/>
      <c r="M175" s="14"/>
      <c r="N175" s="14"/>
      <c r="P175" s="14"/>
      <c r="Q175" s="14"/>
      <c r="R175" s="14"/>
      <c r="S175" s="14"/>
      <c r="T175" s="16"/>
      <c r="U175" s="14"/>
      <c r="V175" s="14"/>
      <c r="W175" s="14">
        <f t="shared" si="24"/>
        <v>4</v>
      </c>
      <c r="X175" s="14" t="str">
        <f t="shared" si="22"/>
        <v>You have chosen a non-operating school district</v>
      </c>
      <c r="Y175" s="14">
        <f t="shared" si="28"/>
        <v>166</v>
      </c>
      <c r="Z175" s="11" t="str">
        <f t="shared" si="29"/>
        <v>MANCHESTER</v>
      </c>
      <c r="AA175" s="11" t="str">
        <f t="shared" si="30"/>
        <v/>
      </c>
      <c r="AB175" s="39">
        <f t="shared" si="25"/>
        <v>0</v>
      </c>
      <c r="AC175" s="39">
        <f t="shared" si="26"/>
        <v>0</v>
      </c>
      <c r="AE175" s="14"/>
      <c r="AF175" s="14"/>
    </row>
    <row r="176" spans="1:32">
      <c r="A176" s="10">
        <f t="shared" si="27"/>
        <v>167</v>
      </c>
      <c r="B176" s="11">
        <v>167</v>
      </c>
      <c r="C176" s="11" t="s">
        <v>228</v>
      </c>
      <c r="D176" s="9" t="s">
        <v>101</v>
      </c>
      <c r="E176" s="20">
        <v>0</v>
      </c>
      <c r="F176" s="44">
        <v>1</v>
      </c>
      <c r="G176" s="11"/>
      <c r="H176" s="14"/>
      <c r="I176" s="14"/>
      <c r="J176" s="14"/>
      <c r="K176" s="14"/>
      <c r="L176" s="16"/>
      <c r="M176" s="14"/>
      <c r="N176" s="14"/>
      <c r="P176" s="14"/>
      <c r="Q176" s="14"/>
      <c r="R176" s="14"/>
      <c r="S176" s="14"/>
      <c r="T176" s="16"/>
      <c r="U176" s="14"/>
      <c r="V176" s="14"/>
      <c r="W176" s="14">
        <f t="shared" si="24"/>
        <v>3</v>
      </c>
      <c r="X176" s="14" t="str">
        <f t="shared" si="22"/>
        <v>You have chosen a district that does not enroll school choice pupils in FY17</v>
      </c>
      <c r="Y176" s="14">
        <f t="shared" si="28"/>
        <v>167</v>
      </c>
      <c r="Z176" s="11" t="str">
        <f t="shared" si="29"/>
        <v>MANSFIELD</v>
      </c>
      <c r="AA176" s="11" t="str">
        <f t="shared" si="30"/>
        <v/>
      </c>
      <c r="AB176" s="39">
        <f t="shared" si="25"/>
        <v>0</v>
      </c>
      <c r="AC176" s="39">
        <f t="shared" si="26"/>
        <v>0</v>
      </c>
      <c r="AE176" s="14"/>
      <c r="AF176" s="14"/>
    </row>
    <row r="177" spans="1:32">
      <c r="A177" s="10">
        <f t="shared" si="27"/>
        <v>168</v>
      </c>
      <c r="B177" s="17">
        <v>168</v>
      </c>
      <c r="C177" s="17" t="s">
        <v>24</v>
      </c>
      <c r="D177" s="9" t="s">
        <v>101</v>
      </c>
      <c r="E177" s="20">
        <v>0</v>
      </c>
      <c r="F177" s="44">
        <v>1</v>
      </c>
      <c r="G177" s="11"/>
      <c r="H177" s="14"/>
      <c r="I177" s="14"/>
      <c r="J177" s="14"/>
      <c r="K177" s="14"/>
      <c r="L177" s="16"/>
      <c r="M177" s="14"/>
      <c r="N177" s="14"/>
      <c r="P177" s="14"/>
      <c r="Q177" s="14"/>
      <c r="R177" s="14"/>
      <c r="S177" s="14"/>
      <c r="T177" s="16"/>
      <c r="U177" s="14"/>
      <c r="V177" s="14"/>
      <c r="W177" s="14">
        <f t="shared" si="24"/>
        <v>3</v>
      </c>
      <c r="X177" s="14" t="str">
        <f t="shared" si="22"/>
        <v>You have chosen a district that does not enroll school choice pupils in FY17</v>
      </c>
      <c r="Y177" s="14">
        <f t="shared" si="28"/>
        <v>168</v>
      </c>
      <c r="Z177" s="11" t="str">
        <f t="shared" si="29"/>
        <v xml:space="preserve">MARBLEHEAD                   </v>
      </c>
      <c r="AA177" s="11" t="str">
        <f t="shared" si="30"/>
        <v/>
      </c>
      <c r="AB177" s="39">
        <f t="shared" si="25"/>
        <v>0</v>
      </c>
      <c r="AC177" s="39">
        <f t="shared" si="26"/>
        <v>0</v>
      </c>
      <c r="AE177" s="14"/>
      <c r="AF177" s="14"/>
    </row>
    <row r="178" spans="1:32">
      <c r="A178" s="10">
        <f t="shared" si="27"/>
        <v>169</v>
      </c>
      <c r="B178" s="11">
        <v>169</v>
      </c>
      <c r="C178" s="11" t="s">
        <v>229</v>
      </c>
      <c r="D178" s="9" t="s">
        <v>101</v>
      </c>
      <c r="E178" s="20">
        <v>0</v>
      </c>
      <c r="F178" s="44">
        <v>1</v>
      </c>
      <c r="G178" s="11"/>
      <c r="H178" s="14"/>
      <c r="I178" s="14"/>
      <c r="J178" s="14"/>
      <c r="K178" s="14"/>
      <c r="L178" s="16"/>
      <c r="M178" s="14"/>
      <c r="N178" s="14"/>
      <c r="P178" s="14"/>
      <c r="Q178" s="14"/>
      <c r="R178" s="14"/>
      <c r="S178" s="14"/>
      <c r="T178" s="16"/>
      <c r="U178" s="14"/>
      <c r="V178" s="14"/>
      <c r="W178" s="14">
        <f t="shared" si="24"/>
        <v>3</v>
      </c>
      <c r="X178" s="14" t="str">
        <f t="shared" si="22"/>
        <v>You have chosen a district that does not enroll school choice pupils in FY17</v>
      </c>
      <c r="Y178" s="14">
        <f t="shared" si="28"/>
        <v>169</v>
      </c>
      <c r="Z178" s="11" t="str">
        <f t="shared" si="29"/>
        <v>MARION</v>
      </c>
      <c r="AA178" s="11" t="str">
        <f t="shared" si="30"/>
        <v/>
      </c>
      <c r="AB178" s="39">
        <f t="shared" si="25"/>
        <v>0</v>
      </c>
      <c r="AC178" s="39">
        <f t="shared" si="26"/>
        <v>0</v>
      </c>
      <c r="AE178" s="14"/>
      <c r="AF178" s="14"/>
    </row>
    <row r="179" spans="1:32">
      <c r="A179" s="10">
        <f t="shared" si="27"/>
        <v>170</v>
      </c>
      <c r="B179" s="11">
        <v>170</v>
      </c>
      <c r="C179" s="11" t="s">
        <v>230</v>
      </c>
      <c r="D179" s="9" t="s">
        <v>101</v>
      </c>
      <c r="E179" s="20">
        <v>0</v>
      </c>
      <c r="F179" s="44">
        <v>1</v>
      </c>
      <c r="G179" s="11"/>
      <c r="H179" s="14"/>
      <c r="I179" s="14"/>
      <c r="J179" s="14"/>
      <c r="K179" s="14"/>
      <c r="L179" s="16"/>
      <c r="M179" s="14"/>
      <c r="N179" s="14"/>
      <c r="P179" s="14"/>
      <c r="Q179" s="14"/>
      <c r="R179" s="14"/>
      <c r="S179" s="14"/>
      <c r="T179" s="16"/>
      <c r="U179" s="14"/>
      <c r="V179" s="14"/>
      <c r="W179" s="14">
        <f t="shared" si="24"/>
        <v>3</v>
      </c>
      <c r="X179" s="14" t="str">
        <f t="shared" si="22"/>
        <v>You have chosen a district that does not enroll school choice pupils in FY17</v>
      </c>
      <c r="Y179" s="14">
        <f t="shared" si="28"/>
        <v>170</v>
      </c>
      <c r="Z179" s="11" t="str">
        <f t="shared" si="29"/>
        <v>MARLBOROUGH</v>
      </c>
      <c r="AA179" s="11" t="str">
        <f t="shared" si="30"/>
        <v/>
      </c>
      <c r="AB179" s="39">
        <f t="shared" si="25"/>
        <v>0</v>
      </c>
      <c r="AC179" s="39">
        <f t="shared" si="26"/>
        <v>0</v>
      </c>
      <c r="AE179" s="14"/>
      <c r="AF179" s="14"/>
    </row>
    <row r="180" spans="1:32">
      <c r="A180" s="10">
        <f t="shared" si="27"/>
        <v>171</v>
      </c>
      <c r="B180" s="17">
        <v>171</v>
      </c>
      <c r="C180" s="17" t="s">
        <v>432</v>
      </c>
      <c r="D180" s="24" t="s">
        <v>461</v>
      </c>
      <c r="E180" s="20">
        <v>4</v>
      </c>
      <c r="F180" s="44">
        <v>1</v>
      </c>
      <c r="G180" s="15">
        <v>42899</v>
      </c>
      <c r="H180" s="14">
        <v>22946636</v>
      </c>
      <c r="I180" s="14">
        <v>3798076</v>
      </c>
      <c r="J180" s="14">
        <v>7447708</v>
      </c>
      <c r="K180" s="14">
        <v>34192420</v>
      </c>
      <c r="L180" s="16">
        <v>3989.6391666667369</v>
      </c>
      <c r="M180" s="14">
        <v>8570</v>
      </c>
      <c r="N180" s="14">
        <v>5000</v>
      </c>
      <c r="P180" s="14">
        <v>3626</v>
      </c>
      <c r="Q180" s="14">
        <v>20796</v>
      </c>
      <c r="R180" s="14">
        <v>1177</v>
      </c>
      <c r="S180" s="14">
        <v>25599</v>
      </c>
      <c r="T180" s="16">
        <v>21.844444444444445</v>
      </c>
      <c r="U180" s="14">
        <v>1172</v>
      </c>
      <c r="V180" s="14">
        <v>879</v>
      </c>
      <c r="W180" s="14">
        <f t="shared" si="24"/>
        <v>0</v>
      </c>
      <c r="X180" s="14" t="str">
        <f t="shared" si="22"/>
        <v/>
      </c>
      <c r="Y180" s="14">
        <f t="shared" si="28"/>
        <v>171</v>
      </c>
      <c r="Z180" s="11" t="str">
        <f t="shared" si="29"/>
        <v xml:space="preserve">MARSHFIELD                   </v>
      </c>
      <c r="AA180" s="11" t="str">
        <f t="shared" si="30"/>
        <v>Yes</v>
      </c>
      <c r="AB180" s="39">
        <f t="shared" si="25"/>
        <v>5000</v>
      </c>
      <c r="AC180" s="39">
        <f t="shared" si="26"/>
        <v>879</v>
      </c>
      <c r="AE180" s="14"/>
      <c r="AF180" s="14"/>
    </row>
    <row r="181" spans="1:32">
      <c r="A181" s="10">
        <f t="shared" si="27"/>
        <v>172</v>
      </c>
      <c r="B181" s="11">
        <v>172</v>
      </c>
      <c r="C181" s="11" t="s">
        <v>231</v>
      </c>
      <c r="D181" s="9" t="s">
        <v>461</v>
      </c>
      <c r="E181" s="20">
        <v>70</v>
      </c>
      <c r="F181" s="44">
        <v>1</v>
      </c>
      <c r="G181" s="15">
        <v>42899</v>
      </c>
      <c r="H181" s="14">
        <v>10553245</v>
      </c>
      <c r="I181" s="14">
        <v>2181141</v>
      </c>
      <c r="J181" s="14">
        <v>5445968</v>
      </c>
      <c r="K181" s="14">
        <v>18180354</v>
      </c>
      <c r="L181" s="16">
        <v>1537.8137222222194</v>
      </c>
      <c r="M181" s="14">
        <v>11822</v>
      </c>
      <c r="N181" s="14">
        <v>5000</v>
      </c>
      <c r="P181" s="14">
        <v>0</v>
      </c>
      <c r="Q181" s="14">
        <v>0</v>
      </c>
      <c r="R181" s="14">
        <v>0</v>
      </c>
      <c r="S181" s="14">
        <v>0</v>
      </c>
      <c r="T181" s="16">
        <v>0</v>
      </c>
      <c r="U181" s="14"/>
      <c r="V181" s="14"/>
      <c r="W181" s="14">
        <f t="shared" si="24"/>
        <v>0</v>
      </c>
      <c r="X181" s="14" t="str">
        <f t="shared" si="22"/>
        <v/>
      </c>
      <c r="Y181" s="14">
        <f t="shared" si="28"/>
        <v>172</v>
      </c>
      <c r="Z181" s="11" t="str">
        <f t="shared" si="29"/>
        <v>MASHPEE</v>
      </c>
      <c r="AA181" s="11" t="str">
        <f t="shared" si="30"/>
        <v>Yes</v>
      </c>
      <c r="AB181" s="39">
        <f t="shared" si="25"/>
        <v>5000</v>
      </c>
      <c r="AC181" s="39">
        <f t="shared" si="26"/>
        <v>0</v>
      </c>
      <c r="AE181" s="14"/>
      <c r="AF181" s="14"/>
    </row>
    <row r="182" spans="1:32">
      <c r="A182" s="10">
        <f t="shared" si="27"/>
        <v>173</v>
      </c>
      <c r="B182" s="11">
        <v>173</v>
      </c>
      <c r="C182" s="11" t="s">
        <v>232</v>
      </c>
      <c r="D182" s="9" t="s">
        <v>461</v>
      </c>
      <c r="E182" s="20">
        <v>2</v>
      </c>
      <c r="F182" s="44">
        <v>1</v>
      </c>
      <c r="G182" s="15">
        <v>42899</v>
      </c>
      <c r="H182" s="14">
        <v>2669737</v>
      </c>
      <c r="I182" s="14">
        <v>602937</v>
      </c>
      <c r="J182" s="14">
        <v>1593233</v>
      </c>
      <c r="K182" s="14">
        <v>4865907</v>
      </c>
      <c r="L182" s="16">
        <v>467.07533333333305</v>
      </c>
      <c r="M182" s="14">
        <v>10418</v>
      </c>
      <c r="N182" s="14">
        <v>5000</v>
      </c>
      <c r="P182" s="14">
        <v>0</v>
      </c>
      <c r="Q182" s="14">
        <v>0</v>
      </c>
      <c r="R182" s="14">
        <v>0</v>
      </c>
      <c r="S182" s="14">
        <v>0</v>
      </c>
      <c r="T182" s="16">
        <v>0</v>
      </c>
      <c r="U182" s="14"/>
      <c r="V182" s="14"/>
      <c r="W182" s="14">
        <f t="shared" si="24"/>
        <v>0</v>
      </c>
      <c r="X182" s="14" t="str">
        <f t="shared" si="22"/>
        <v/>
      </c>
      <c r="Y182" s="14">
        <f t="shared" si="28"/>
        <v>173</v>
      </c>
      <c r="Z182" s="11" t="str">
        <f t="shared" si="29"/>
        <v>MATTAPOISETT</v>
      </c>
      <c r="AA182" s="11" t="str">
        <f t="shared" si="30"/>
        <v>Yes</v>
      </c>
      <c r="AB182" s="39">
        <f t="shared" si="25"/>
        <v>5000</v>
      </c>
      <c r="AC182" s="39">
        <f t="shared" si="26"/>
        <v>0</v>
      </c>
      <c r="AE182" s="14"/>
      <c r="AF182" s="14"/>
    </row>
    <row r="183" spans="1:32">
      <c r="A183" s="10">
        <f t="shared" si="27"/>
        <v>174</v>
      </c>
      <c r="B183" s="17">
        <v>174</v>
      </c>
      <c r="C183" s="17" t="s">
        <v>25</v>
      </c>
      <c r="D183" s="9" t="s">
        <v>461</v>
      </c>
      <c r="E183" s="20">
        <v>38.56</v>
      </c>
      <c r="F183" s="44">
        <v>1</v>
      </c>
      <c r="G183" s="15">
        <v>42899</v>
      </c>
      <c r="H183" s="14">
        <v>7447092</v>
      </c>
      <c r="I183" s="14">
        <v>1531047</v>
      </c>
      <c r="J183" s="14">
        <v>4481220</v>
      </c>
      <c r="K183" s="14">
        <v>13459359</v>
      </c>
      <c r="L183" s="16">
        <v>1343.2789999999964</v>
      </c>
      <c r="M183" s="14">
        <v>10020</v>
      </c>
      <c r="N183" s="14">
        <v>5000</v>
      </c>
      <c r="P183" s="14">
        <v>0</v>
      </c>
      <c r="Q183" s="14">
        <v>0</v>
      </c>
      <c r="R183" s="14">
        <v>0</v>
      </c>
      <c r="S183" s="14">
        <v>0</v>
      </c>
      <c r="T183" s="16">
        <v>0</v>
      </c>
      <c r="U183" s="14"/>
      <c r="V183" s="14"/>
      <c r="W183" s="14">
        <f t="shared" si="24"/>
        <v>0</v>
      </c>
      <c r="X183" s="14" t="str">
        <f t="shared" si="22"/>
        <v/>
      </c>
      <c r="Y183" s="14">
        <f t="shared" si="28"/>
        <v>174</v>
      </c>
      <c r="Z183" s="11" t="str">
        <f t="shared" si="29"/>
        <v xml:space="preserve">MAYNARD                      </v>
      </c>
      <c r="AA183" s="11" t="str">
        <f t="shared" si="30"/>
        <v>Yes</v>
      </c>
      <c r="AB183" s="39">
        <f t="shared" si="25"/>
        <v>5000</v>
      </c>
      <c r="AC183" s="39">
        <f t="shared" si="26"/>
        <v>0</v>
      </c>
      <c r="AE183" s="14"/>
      <c r="AF183" s="14"/>
    </row>
    <row r="184" spans="1:32">
      <c r="A184" s="10">
        <f t="shared" si="27"/>
        <v>175</v>
      </c>
      <c r="B184" s="11">
        <v>175</v>
      </c>
      <c r="C184" s="11" t="s">
        <v>233</v>
      </c>
      <c r="D184" s="9" t="s">
        <v>101</v>
      </c>
      <c r="E184" s="20">
        <v>0</v>
      </c>
      <c r="F184" s="44">
        <v>1</v>
      </c>
      <c r="G184" s="15"/>
      <c r="H184" s="14"/>
      <c r="I184" s="14"/>
      <c r="J184" s="14"/>
      <c r="K184" s="14"/>
      <c r="L184" s="16"/>
      <c r="M184" s="14"/>
      <c r="N184" s="14"/>
      <c r="P184" s="14"/>
      <c r="Q184" s="14"/>
      <c r="R184" s="14"/>
      <c r="S184" s="14"/>
      <c r="T184" s="16"/>
      <c r="U184" s="14"/>
      <c r="V184" s="14"/>
      <c r="W184" s="14">
        <f t="shared" si="24"/>
        <v>3</v>
      </c>
      <c r="X184" s="14" t="str">
        <f t="shared" si="22"/>
        <v>You have chosen a district that does not enroll school choice pupils in FY17</v>
      </c>
      <c r="Y184" s="14">
        <f t="shared" si="28"/>
        <v>175</v>
      </c>
      <c r="Z184" s="11" t="str">
        <f t="shared" si="29"/>
        <v>MEDFIELD</v>
      </c>
      <c r="AA184" s="11" t="str">
        <f t="shared" si="30"/>
        <v/>
      </c>
      <c r="AB184" s="39">
        <f t="shared" si="25"/>
        <v>0</v>
      </c>
      <c r="AC184" s="39">
        <f t="shared" si="26"/>
        <v>0</v>
      </c>
      <c r="AE184" s="14"/>
      <c r="AF184" s="14"/>
    </row>
    <row r="185" spans="1:32">
      <c r="A185" s="10">
        <f t="shared" si="27"/>
        <v>176</v>
      </c>
      <c r="B185" s="11">
        <v>176</v>
      </c>
      <c r="C185" s="11" t="s">
        <v>234</v>
      </c>
      <c r="D185" s="9" t="s">
        <v>101</v>
      </c>
      <c r="E185" s="20">
        <v>0</v>
      </c>
      <c r="F185" s="44">
        <v>1</v>
      </c>
      <c r="G185" s="15"/>
      <c r="H185" s="14"/>
      <c r="I185" s="14"/>
      <c r="J185" s="14"/>
      <c r="K185" s="14"/>
      <c r="L185" s="16"/>
      <c r="M185" s="14"/>
      <c r="N185" s="14"/>
      <c r="P185" s="14"/>
      <c r="Q185" s="14"/>
      <c r="R185" s="14"/>
      <c r="S185" s="14"/>
      <c r="T185" s="16"/>
      <c r="U185" s="14"/>
      <c r="V185" s="14"/>
      <c r="W185" s="14">
        <f t="shared" si="24"/>
        <v>3</v>
      </c>
      <c r="X185" s="14" t="str">
        <f t="shared" si="22"/>
        <v>You have chosen a district that does not enroll school choice pupils in FY17</v>
      </c>
      <c r="Y185" s="14">
        <f t="shared" si="28"/>
        <v>176</v>
      </c>
      <c r="Z185" s="11" t="str">
        <f t="shared" si="29"/>
        <v>MEDFORD</v>
      </c>
      <c r="AA185" s="11" t="str">
        <f t="shared" si="30"/>
        <v/>
      </c>
      <c r="AB185" s="39">
        <f t="shared" si="25"/>
        <v>0</v>
      </c>
      <c r="AC185" s="39">
        <f t="shared" si="26"/>
        <v>0</v>
      </c>
      <c r="AE185" s="14"/>
      <c r="AF185" s="14"/>
    </row>
    <row r="186" spans="1:32">
      <c r="A186" s="10">
        <f t="shared" si="27"/>
        <v>177</v>
      </c>
      <c r="B186" s="17">
        <v>177</v>
      </c>
      <c r="C186" s="17" t="s">
        <v>26</v>
      </c>
      <c r="D186" s="9" t="s">
        <v>461</v>
      </c>
      <c r="E186" s="20">
        <v>78.84</v>
      </c>
      <c r="F186" s="44">
        <v>1</v>
      </c>
      <c r="G186" s="15">
        <v>42899</v>
      </c>
      <c r="H186" s="14">
        <v>13246197</v>
      </c>
      <c r="I186" s="14">
        <v>2361486</v>
      </c>
      <c r="J186" s="14">
        <v>6488007</v>
      </c>
      <c r="K186" s="14">
        <v>22095690</v>
      </c>
      <c r="L186" s="16">
        <v>2262.957388888889</v>
      </c>
      <c r="M186" s="14">
        <v>9764</v>
      </c>
      <c r="N186" s="14">
        <v>5000</v>
      </c>
      <c r="P186" s="14">
        <v>0</v>
      </c>
      <c r="Q186" s="14">
        <v>0</v>
      </c>
      <c r="R186" s="14">
        <v>0</v>
      </c>
      <c r="S186" s="14">
        <v>0</v>
      </c>
      <c r="T186" s="16">
        <v>0</v>
      </c>
      <c r="U186" s="14"/>
      <c r="V186" s="14"/>
      <c r="W186" s="14">
        <f t="shared" si="24"/>
        <v>0</v>
      </c>
      <c r="X186" s="14" t="str">
        <f t="shared" si="22"/>
        <v/>
      </c>
      <c r="Y186" s="14">
        <f t="shared" si="28"/>
        <v>177</v>
      </c>
      <c r="Z186" s="11" t="str">
        <f t="shared" si="29"/>
        <v xml:space="preserve">MEDWAY                       </v>
      </c>
      <c r="AA186" s="11" t="str">
        <f t="shared" si="30"/>
        <v>Yes</v>
      </c>
      <c r="AB186" s="39">
        <f t="shared" si="25"/>
        <v>5000</v>
      </c>
      <c r="AC186" s="39">
        <f t="shared" si="26"/>
        <v>0</v>
      </c>
      <c r="AE186" s="14"/>
      <c r="AF186" s="14"/>
    </row>
    <row r="187" spans="1:32">
      <c r="A187" s="10">
        <f t="shared" si="27"/>
        <v>178</v>
      </c>
      <c r="B187" s="11">
        <v>178</v>
      </c>
      <c r="C187" s="11" t="s">
        <v>235</v>
      </c>
      <c r="D187" s="9" t="s">
        <v>461</v>
      </c>
      <c r="E187" s="20">
        <v>27.31</v>
      </c>
      <c r="F187" s="44">
        <v>1</v>
      </c>
      <c r="G187" s="15">
        <v>42899</v>
      </c>
      <c r="H187" s="14">
        <v>13646630</v>
      </c>
      <c r="I187" s="14">
        <v>2879243</v>
      </c>
      <c r="J187" s="14">
        <v>8581132</v>
      </c>
      <c r="K187" s="14">
        <v>25107005</v>
      </c>
      <c r="L187" s="16">
        <v>3572.98755555557</v>
      </c>
      <c r="M187" s="14">
        <v>7027</v>
      </c>
      <c r="N187" s="14">
        <v>5000</v>
      </c>
      <c r="P187" s="14">
        <v>0</v>
      </c>
      <c r="Q187" s="14">
        <v>0</v>
      </c>
      <c r="R187" s="14">
        <v>0</v>
      </c>
      <c r="S187" s="14">
        <v>0</v>
      </c>
      <c r="T187" s="16">
        <v>0</v>
      </c>
      <c r="U187" s="14"/>
      <c r="V187" s="14"/>
      <c r="W187" s="14">
        <f t="shared" si="24"/>
        <v>0</v>
      </c>
      <c r="X187" s="14" t="str">
        <f t="shared" si="22"/>
        <v/>
      </c>
      <c r="Y187" s="14">
        <f t="shared" si="28"/>
        <v>178</v>
      </c>
      <c r="Z187" s="11" t="str">
        <f t="shared" si="29"/>
        <v>MELROSE</v>
      </c>
      <c r="AA187" s="11" t="str">
        <f t="shared" si="30"/>
        <v>Yes</v>
      </c>
      <c r="AB187" s="39">
        <f t="shared" si="25"/>
        <v>5000</v>
      </c>
      <c r="AC187" s="39">
        <f t="shared" si="26"/>
        <v>0</v>
      </c>
      <c r="AE187" s="14"/>
      <c r="AF187" s="14"/>
    </row>
    <row r="188" spans="1:32">
      <c r="A188" s="10">
        <f t="shared" si="27"/>
        <v>179</v>
      </c>
      <c r="B188" s="11">
        <v>179</v>
      </c>
      <c r="C188" s="11" t="s">
        <v>236</v>
      </c>
      <c r="D188" s="9" t="s">
        <v>101</v>
      </c>
      <c r="E188" s="20">
        <v>0</v>
      </c>
      <c r="F188" s="44">
        <v>0</v>
      </c>
      <c r="G188" s="11"/>
      <c r="H188" s="14"/>
      <c r="I188" s="14"/>
      <c r="J188" s="14"/>
      <c r="K188" s="14"/>
      <c r="L188" s="16"/>
      <c r="M188" s="14"/>
      <c r="N188" s="14"/>
      <c r="P188" s="14"/>
      <c r="Q188" s="14"/>
      <c r="R188" s="14"/>
      <c r="S188" s="14"/>
      <c r="T188" s="16"/>
      <c r="U188" s="14"/>
      <c r="V188" s="14"/>
      <c r="W188" s="14">
        <f t="shared" si="24"/>
        <v>4</v>
      </c>
      <c r="X188" s="14" t="str">
        <f t="shared" si="22"/>
        <v>You have chosen a non-operating school district</v>
      </c>
      <c r="Y188" s="14">
        <f t="shared" si="28"/>
        <v>179</v>
      </c>
      <c r="Z188" s="11" t="str">
        <f t="shared" si="29"/>
        <v>MENDON</v>
      </c>
      <c r="AA188" s="11" t="str">
        <f t="shared" si="30"/>
        <v/>
      </c>
      <c r="AB188" s="39">
        <f t="shared" si="25"/>
        <v>0</v>
      </c>
      <c r="AC188" s="39">
        <f t="shared" si="26"/>
        <v>0</v>
      </c>
      <c r="AE188" s="14"/>
      <c r="AF188" s="14"/>
    </row>
    <row r="189" spans="1:32">
      <c r="A189" s="10">
        <f t="shared" si="27"/>
        <v>180</v>
      </c>
      <c r="B189" s="11">
        <v>180</v>
      </c>
      <c r="C189" s="11" t="s">
        <v>237</v>
      </c>
      <c r="D189" s="9" t="s">
        <v>101</v>
      </c>
      <c r="E189" s="20">
        <v>0</v>
      </c>
      <c r="F189" s="44">
        <v>0</v>
      </c>
      <c r="G189" s="15"/>
      <c r="H189" s="14"/>
      <c r="I189" s="14"/>
      <c r="J189" s="14"/>
      <c r="K189" s="14"/>
      <c r="L189" s="16"/>
      <c r="M189" s="14"/>
      <c r="N189" s="14"/>
      <c r="P189" s="14"/>
      <c r="Q189" s="14"/>
      <c r="R189" s="14"/>
      <c r="S189" s="14"/>
      <c r="T189" s="16"/>
      <c r="U189" s="14"/>
      <c r="V189" s="14"/>
      <c r="W189" s="14">
        <f t="shared" si="24"/>
        <v>4</v>
      </c>
      <c r="X189" s="14" t="str">
        <f t="shared" si="22"/>
        <v>You have chosen a non-operating school district</v>
      </c>
      <c r="Y189" s="14">
        <f t="shared" si="28"/>
        <v>180</v>
      </c>
      <c r="Z189" s="11" t="str">
        <f t="shared" si="29"/>
        <v>MERRIMAC</v>
      </c>
      <c r="AA189" s="11" t="str">
        <f t="shared" si="30"/>
        <v/>
      </c>
      <c r="AB189" s="39">
        <f t="shared" si="25"/>
        <v>0</v>
      </c>
      <c r="AC189" s="39">
        <f t="shared" si="26"/>
        <v>0</v>
      </c>
      <c r="AE189" s="14"/>
      <c r="AF189" s="14"/>
    </row>
    <row r="190" spans="1:32">
      <c r="A190" s="10">
        <f t="shared" si="27"/>
        <v>181</v>
      </c>
      <c r="B190" s="11">
        <v>181</v>
      </c>
      <c r="C190" s="11" t="s">
        <v>238</v>
      </c>
      <c r="D190" s="9" t="s">
        <v>101</v>
      </c>
      <c r="E190" s="20">
        <v>0</v>
      </c>
      <c r="F190" s="44">
        <v>1</v>
      </c>
      <c r="G190" s="11"/>
      <c r="H190" s="14"/>
      <c r="I190" s="14"/>
      <c r="J190" s="14"/>
      <c r="K190" s="14"/>
      <c r="L190" s="16"/>
      <c r="M190" s="14"/>
      <c r="N190" s="14"/>
      <c r="P190" s="14"/>
      <c r="Q190" s="14"/>
      <c r="R190" s="14"/>
      <c r="S190" s="14"/>
      <c r="T190" s="16"/>
      <c r="U190" s="14"/>
      <c r="V190" s="14"/>
      <c r="W190" s="14">
        <f t="shared" si="24"/>
        <v>3</v>
      </c>
      <c r="X190" s="14" t="str">
        <f t="shared" si="22"/>
        <v>You have chosen a district that does not enroll school choice pupils in FY17</v>
      </c>
      <c r="Y190" s="14">
        <f t="shared" si="28"/>
        <v>181</v>
      </c>
      <c r="Z190" s="11" t="str">
        <f t="shared" si="29"/>
        <v>METHUEN</v>
      </c>
      <c r="AA190" s="11" t="str">
        <f t="shared" si="30"/>
        <v/>
      </c>
      <c r="AB190" s="39">
        <f t="shared" si="25"/>
        <v>0</v>
      </c>
      <c r="AC190" s="39">
        <f t="shared" si="26"/>
        <v>0</v>
      </c>
      <c r="AE190" s="14"/>
      <c r="AF190" s="14"/>
    </row>
    <row r="191" spans="1:32">
      <c r="A191" s="10">
        <f t="shared" si="27"/>
        <v>182</v>
      </c>
      <c r="B191" s="17">
        <v>182</v>
      </c>
      <c r="C191" s="17" t="s">
        <v>27</v>
      </c>
      <c r="D191" s="9" t="s">
        <v>461</v>
      </c>
      <c r="E191" s="20">
        <v>17.23</v>
      </c>
      <c r="F191" s="44">
        <v>1</v>
      </c>
      <c r="G191" s="15">
        <v>42899</v>
      </c>
      <c r="H191" s="14">
        <v>15239060</v>
      </c>
      <c r="I191" s="14">
        <v>2821215</v>
      </c>
      <c r="J191" s="14">
        <v>8344860</v>
      </c>
      <c r="K191" s="14">
        <v>26405135</v>
      </c>
      <c r="L191" s="16">
        <v>2832.9369444444651</v>
      </c>
      <c r="M191" s="14">
        <v>9321</v>
      </c>
      <c r="N191" s="14">
        <v>5000</v>
      </c>
      <c r="P191" s="14">
        <v>0</v>
      </c>
      <c r="Q191" s="14">
        <v>0</v>
      </c>
      <c r="R191" s="14">
        <v>0</v>
      </c>
      <c r="S191" s="14">
        <v>0</v>
      </c>
      <c r="T191" s="16">
        <v>0</v>
      </c>
      <c r="U191" s="14"/>
      <c r="V191" s="14"/>
      <c r="W191" s="14">
        <f t="shared" si="24"/>
        <v>0</v>
      </c>
      <c r="X191" s="14" t="str">
        <f t="shared" si="22"/>
        <v/>
      </c>
      <c r="Y191" s="14">
        <f t="shared" si="28"/>
        <v>182</v>
      </c>
      <c r="Z191" s="11" t="str">
        <f t="shared" si="29"/>
        <v xml:space="preserve">MIDDLEBOROUGH                </v>
      </c>
      <c r="AA191" s="11" t="str">
        <f t="shared" si="30"/>
        <v>Yes</v>
      </c>
      <c r="AB191" s="39">
        <f t="shared" si="25"/>
        <v>5000</v>
      </c>
      <c r="AC191" s="39">
        <f t="shared" si="26"/>
        <v>0</v>
      </c>
      <c r="AE191" s="14"/>
      <c r="AF191" s="14"/>
    </row>
    <row r="192" spans="1:32">
      <c r="A192" s="10">
        <f t="shared" si="27"/>
        <v>183</v>
      </c>
      <c r="B192" s="11">
        <v>183</v>
      </c>
      <c r="C192" s="11" t="s">
        <v>239</v>
      </c>
      <c r="D192" s="9" t="s">
        <v>101</v>
      </c>
      <c r="E192" s="20">
        <v>0</v>
      </c>
      <c r="F192" s="44">
        <v>0</v>
      </c>
      <c r="G192" s="11"/>
      <c r="H192" s="14"/>
      <c r="I192" s="14"/>
      <c r="J192" s="14"/>
      <c r="K192" s="14"/>
      <c r="L192" s="16"/>
      <c r="M192" s="14"/>
      <c r="N192" s="14"/>
      <c r="P192" s="14"/>
      <c r="Q192" s="14"/>
      <c r="R192" s="14"/>
      <c r="S192" s="14"/>
      <c r="T192" s="16"/>
      <c r="U192" s="14"/>
      <c r="V192" s="14"/>
      <c r="W192" s="14">
        <f t="shared" si="24"/>
        <v>4</v>
      </c>
      <c r="X192" s="14" t="str">
        <f t="shared" si="22"/>
        <v>You have chosen a non-operating school district</v>
      </c>
      <c r="Y192" s="14">
        <f t="shared" si="28"/>
        <v>183</v>
      </c>
      <c r="Z192" s="11" t="str">
        <f t="shared" si="29"/>
        <v>MIDDLEFIELD</v>
      </c>
      <c r="AA192" s="11" t="str">
        <f t="shared" si="30"/>
        <v/>
      </c>
      <c r="AB192" s="39">
        <f t="shared" si="25"/>
        <v>0</v>
      </c>
      <c r="AC192" s="39">
        <f t="shared" si="26"/>
        <v>0</v>
      </c>
      <c r="AE192" s="14"/>
      <c r="AF192" s="14"/>
    </row>
    <row r="193" spans="1:32">
      <c r="A193" s="10">
        <f t="shared" si="27"/>
        <v>184</v>
      </c>
      <c r="B193" s="11">
        <v>184</v>
      </c>
      <c r="C193" s="11" t="s">
        <v>240</v>
      </c>
      <c r="D193" s="9" t="s">
        <v>101</v>
      </c>
      <c r="E193" s="20">
        <v>0</v>
      </c>
      <c r="F193" s="44">
        <v>1</v>
      </c>
      <c r="G193" s="15"/>
      <c r="H193" s="14"/>
      <c r="I193" s="14"/>
      <c r="J193" s="14"/>
      <c r="K193" s="14"/>
      <c r="L193" s="16"/>
      <c r="M193" s="14"/>
      <c r="N193" s="14"/>
      <c r="P193" s="14"/>
      <c r="Q193" s="14"/>
      <c r="R193" s="14"/>
      <c r="S193" s="14"/>
      <c r="T193" s="16"/>
      <c r="U193" s="14"/>
      <c r="V193" s="14"/>
      <c r="W193" s="14">
        <f t="shared" si="24"/>
        <v>3</v>
      </c>
      <c r="X193" s="14" t="str">
        <f t="shared" si="22"/>
        <v>You have chosen a district that does not enroll school choice pupils in FY17</v>
      </c>
      <c r="Y193" s="14">
        <f t="shared" si="28"/>
        <v>184</v>
      </c>
      <c r="Z193" s="11" t="str">
        <f t="shared" si="29"/>
        <v>MIDDLETON</v>
      </c>
      <c r="AA193" s="11" t="str">
        <f t="shared" si="30"/>
        <v/>
      </c>
      <c r="AB193" s="39">
        <f t="shared" si="25"/>
        <v>0</v>
      </c>
      <c r="AC193" s="39">
        <f t="shared" si="26"/>
        <v>0</v>
      </c>
      <c r="AE193" s="14"/>
      <c r="AF193" s="14"/>
    </row>
    <row r="194" spans="1:32">
      <c r="A194" s="10">
        <f t="shared" si="27"/>
        <v>185</v>
      </c>
      <c r="B194" s="17">
        <v>185</v>
      </c>
      <c r="C194" s="17" t="s">
        <v>28</v>
      </c>
      <c r="D194" s="9" t="s">
        <v>461</v>
      </c>
      <c r="E194" s="20">
        <v>103.26</v>
      </c>
      <c r="F194" s="44">
        <v>1</v>
      </c>
      <c r="G194" s="15">
        <v>42899</v>
      </c>
      <c r="H194" s="14">
        <v>21969038</v>
      </c>
      <c r="I194" s="14">
        <v>3451913</v>
      </c>
      <c r="J194" s="14">
        <v>10682352</v>
      </c>
      <c r="K194" s="14">
        <v>36103303</v>
      </c>
      <c r="L194" s="16">
        <v>3870.4324444444728</v>
      </c>
      <c r="M194" s="14">
        <v>9328</v>
      </c>
      <c r="N194" s="14">
        <v>5000</v>
      </c>
      <c r="P194" s="14">
        <v>59284</v>
      </c>
      <c r="Q194" s="14">
        <v>18035</v>
      </c>
      <c r="R194" s="14">
        <v>28826</v>
      </c>
      <c r="S194" s="14">
        <v>106145</v>
      </c>
      <c r="T194" s="16">
        <v>20.221555555555554</v>
      </c>
      <c r="U194" s="14">
        <v>5249</v>
      </c>
      <c r="V194" s="14">
        <v>3937</v>
      </c>
      <c r="W194" s="14">
        <f t="shared" si="24"/>
        <v>0</v>
      </c>
      <c r="X194" s="14" t="str">
        <f t="shared" si="22"/>
        <v/>
      </c>
      <c r="Y194" s="14">
        <f t="shared" si="28"/>
        <v>185</v>
      </c>
      <c r="Z194" s="11" t="str">
        <f t="shared" si="29"/>
        <v xml:space="preserve">MILFORD                      </v>
      </c>
      <c r="AA194" s="11" t="str">
        <f t="shared" si="30"/>
        <v>Yes</v>
      </c>
      <c r="AB194" s="39">
        <f t="shared" si="25"/>
        <v>5000</v>
      </c>
      <c r="AC194" s="39">
        <f t="shared" si="26"/>
        <v>3937</v>
      </c>
      <c r="AE194" s="14"/>
      <c r="AF194" s="14"/>
    </row>
    <row r="195" spans="1:32">
      <c r="A195" s="10">
        <f t="shared" si="27"/>
        <v>186</v>
      </c>
      <c r="B195" s="11">
        <v>186</v>
      </c>
      <c r="C195" s="11" t="s">
        <v>241</v>
      </c>
      <c r="D195" s="9" t="s">
        <v>101</v>
      </c>
      <c r="E195" s="20">
        <v>0</v>
      </c>
      <c r="F195" s="44">
        <v>1</v>
      </c>
      <c r="G195" s="11"/>
      <c r="H195" s="14"/>
      <c r="I195" s="14"/>
      <c r="J195" s="14"/>
      <c r="K195" s="14"/>
      <c r="L195" s="16"/>
      <c r="M195" s="14"/>
      <c r="N195" s="14"/>
      <c r="P195" s="14"/>
      <c r="Q195" s="14"/>
      <c r="R195" s="14"/>
      <c r="S195" s="14"/>
      <c r="T195" s="16"/>
      <c r="U195" s="14"/>
      <c r="V195" s="14"/>
      <c r="W195" s="14">
        <f t="shared" si="24"/>
        <v>3</v>
      </c>
      <c r="X195" s="14" t="str">
        <f t="shared" si="22"/>
        <v>You have chosen a district that does not enroll school choice pupils in FY17</v>
      </c>
      <c r="Y195" s="14">
        <f t="shared" si="28"/>
        <v>186</v>
      </c>
      <c r="Z195" s="11" t="str">
        <f t="shared" si="29"/>
        <v>MILLBURY</v>
      </c>
      <c r="AA195" s="11" t="str">
        <f t="shared" si="30"/>
        <v/>
      </c>
      <c r="AB195" s="39">
        <f t="shared" si="25"/>
        <v>0</v>
      </c>
      <c r="AC195" s="39">
        <f t="shared" si="26"/>
        <v>0</v>
      </c>
      <c r="AE195" s="14"/>
      <c r="AF195" s="14"/>
    </row>
    <row r="196" spans="1:32">
      <c r="A196" s="10">
        <f t="shared" si="27"/>
        <v>187</v>
      </c>
      <c r="B196" s="17">
        <v>187</v>
      </c>
      <c r="C196" s="17" t="s">
        <v>29</v>
      </c>
      <c r="D196" s="9" t="s">
        <v>461</v>
      </c>
      <c r="E196" s="20">
        <v>77.06</v>
      </c>
      <c r="F196" s="44">
        <v>1</v>
      </c>
      <c r="G196" s="15">
        <v>42899</v>
      </c>
      <c r="H196" s="14">
        <v>7621333</v>
      </c>
      <c r="I196" s="14">
        <v>1505887</v>
      </c>
      <c r="J196" s="14">
        <v>3653951</v>
      </c>
      <c r="K196" s="14">
        <v>12781171</v>
      </c>
      <c r="L196" s="16">
        <v>1299.0119999999959</v>
      </c>
      <c r="M196" s="14">
        <v>9839</v>
      </c>
      <c r="N196" s="14">
        <v>5000</v>
      </c>
      <c r="P196" s="14">
        <v>0</v>
      </c>
      <c r="Q196" s="14">
        <v>0</v>
      </c>
      <c r="R196" s="14">
        <v>0</v>
      </c>
      <c r="S196" s="14">
        <v>0</v>
      </c>
      <c r="T196" s="16">
        <v>0</v>
      </c>
      <c r="U196" s="14"/>
      <c r="V196" s="14"/>
      <c r="W196" s="14">
        <f t="shared" si="24"/>
        <v>0</v>
      </c>
      <c r="X196" s="14" t="str">
        <f t="shared" si="22"/>
        <v/>
      </c>
      <c r="Y196" s="14">
        <f t="shared" si="28"/>
        <v>187</v>
      </c>
      <c r="Z196" s="11" t="str">
        <f t="shared" si="29"/>
        <v xml:space="preserve">MILLIS                       </v>
      </c>
      <c r="AA196" s="11" t="str">
        <f t="shared" si="30"/>
        <v>Yes</v>
      </c>
      <c r="AB196" s="39">
        <f t="shared" si="25"/>
        <v>5000</v>
      </c>
      <c r="AC196" s="39">
        <f t="shared" si="26"/>
        <v>0</v>
      </c>
      <c r="AE196" s="14"/>
      <c r="AF196" s="14"/>
    </row>
    <row r="197" spans="1:32">
      <c r="A197" s="10">
        <f t="shared" si="27"/>
        <v>188</v>
      </c>
      <c r="B197" s="11">
        <v>188</v>
      </c>
      <c r="C197" s="11" t="s">
        <v>242</v>
      </c>
      <c r="D197" s="9" t="s">
        <v>101</v>
      </c>
      <c r="E197" s="20">
        <v>0</v>
      </c>
      <c r="F197" s="44">
        <v>0</v>
      </c>
      <c r="G197" s="11"/>
      <c r="H197" s="14"/>
      <c r="I197" s="14"/>
      <c r="J197" s="14"/>
      <c r="K197" s="14"/>
      <c r="L197" s="16"/>
      <c r="M197" s="14"/>
      <c r="N197" s="14"/>
      <c r="P197" s="14"/>
      <c r="Q197" s="14"/>
      <c r="R197" s="14"/>
      <c r="S197" s="14"/>
      <c r="T197" s="16"/>
      <c r="U197" s="14"/>
      <c r="V197" s="14"/>
      <c r="W197" s="14">
        <f t="shared" si="24"/>
        <v>4</v>
      </c>
      <c r="X197" s="14" t="str">
        <f t="shared" si="22"/>
        <v>You have chosen a non-operating school district</v>
      </c>
      <c r="Y197" s="14">
        <f t="shared" si="28"/>
        <v>188</v>
      </c>
      <c r="Z197" s="11" t="str">
        <f t="shared" si="29"/>
        <v>MILLVILLE</v>
      </c>
      <c r="AA197" s="11" t="str">
        <f t="shared" si="30"/>
        <v/>
      </c>
      <c r="AB197" s="39">
        <f t="shared" si="25"/>
        <v>0</v>
      </c>
      <c r="AC197" s="39">
        <f t="shared" si="26"/>
        <v>0</v>
      </c>
      <c r="AE197" s="14"/>
      <c r="AF197" s="14"/>
    </row>
    <row r="198" spans="1:32">
      <c r="A198" s="10">
        <f t="shared" si="27"/>
        <v>189</v>
      </c>
      <c r="B198" s="11">
        <v>189</v>
      </c>
      <c r="C198" s="11" t="s">
        <v>243</v>
      </c>
      <c r="D198" s="9" t="s">
        <v>101</v>
      </c>
      <c r="E198" s="20">
        <v>0</v>
      </c>
      <c r="F198" s="44">
        <v>1</v>
      </c>
      <c r="G198" s="15"/>
      <c r="H198" s="14"/>
      <c r="I198" s="14"/>
      <c r="J198" s="14"/>
      <c r="K198" s="14"/>
      <c r="L198" s="16"/>
      <c r="M198" s="14"/>
      <c r="N198" s="14"/>
      <c r="P198" s="14"/>
      <c r="Q198" s="14"/>
      <c r="R198" s="14"/>
      <c r="S198" s="14"/>
      <c r="T198" s="16"/>
      <c r="U198" s="14"/>
      <c r="V198" s="14"/>
      <c r="W198" s="14">
        <f t="shared" si="24"/>
        <v>3</v>
      </c>
      <c r="X198" s="14" t="str">
        <f t="shared" si="22"/>
        <v>You have chosen a district that does not enroll school choice pupils in FY17</v>
      </c>
      <c r="Y198" s="14">
        <f t="shared" si="28"/>
        <v>189</v>
      </c>
      <c r="Z198" s="11" t="str">
        <f t="shared" si="29"/>
        <v>MILTON</v>
      </c>
      <c r="AA198" s="11" t="str">
        <f t="shared" si="30"/>
        <v/>
      </c>
      <c r="AB198" s="39">
        <f t="shared" si="25"/>
        <v>0</v>
      </c>
      <c r="AC198" s="39">
        <f t="shared" si="26"/>
        <v>0</v>
      </c>
      <c r="AE198" s="14"/>
      <c r="AF198" s="14"/>
    </row>
    <row r="199" spans="1:32">
      <c r="A199" s="10">
        <f t="shared" si="27"/>
        <v>190</v>
      </c>
      <c r="B199" s="11">
        <v>190</v>
      </c>
      <c r="C199" s="11" t="s">
        <v>244</v>
      </c>
      <c r="D199" s="9" t="s">
        <v>101</v>
      </c>
      <c r="E199" s="20">
        <v>0</v>
      </c>
      <c r="F199" s="44">
        <v>0</v>
      </c>
      <c r="G199" s="11"/>
      <c r="H199" s="14"/>
      <c r="I199" s="14"/>
      <c r="J199" s="14"/>
      <c r="K199" s="14"/>
      <c r="L199" s="16"/>
      <c r="M199" s="14"/>
      <c r="N199" s="14"/>
      <c r="P199" s="14"/>
      <c r="Q199" s="14"/>
      <c r="R199" s="14"/>
      <c r="S199" s="14"/>
      <c r="T199" s="16"/>
      <c r="U199" s="14"/>
      <c r="V199" s="14"/>
      <c r="W199" s="14">
        <f t="shared" si="24"/>
        <v>4</v>
      </c>
      <c r="X199" s="14" t="str">
        <f t="shared" si="22"/>
        <v>You have chosen a non-operating school district</v>
      </c>
      <c r="Y199" s="14">
        <f t="shared" si="28"/>
        <v>190</v>
      </c>
      <c r="Z199" s="11" t="str">
        <f t="shared" si="29"/>
        <v>MONROE</v>
      </c>
      <c r="AA199" s="11" t="str">
        <f t="shared" si="30"/>
        <v/>
      </c>
      <c r="AB199" s="39">
        <f t="shared" si="25"/>
        <v>0</v>
      </c>
      <c r="AC199" s="39">
        <f t="shared" si="26"/>
        <v>0</v>
      </c>
      <c r="AE199" s="14"/>
      <c r="AF199" s="14"/>
    </row>
    <row r="200" spans="1:32">
      <c r="A200" s="10">
        <f t="shared" si="27"/>
        <v>191</v>
      </c>
      <c r="B200" s="11">
        <v>191</v>
      </c>
      <c r="C200" s="11" t="s">
        <v>245</v>
      </c>
      <c r="D200" s="9" t="s">
        <v>461</v>
      </c>
      <c r="E200" s="20">
        <v>51.139999999999993</v>
      </c>
      <c r="F200" s="44">
        <v>1</v>
      </c>
      <c r="G200" s="15">
        <v>42899</v>
      </c>
      <c r="H200" s="14">
        <v>5178436</v>
      </c>
      <c r="I200" s="14">
        <v>1163865</v>
      </c>
      <c r="J200" s="14">
        <v>2556463</v>
      </c>
      <c r="K200" s="14">
        <v>8898764</v>
      </c>
      <c r="L200" s="16">
        <v>988.6427777777775</v>
      </c>
      <c r="M200" s="14">
        <v>9001</v>
      </c>
      <c r="N200" s="14">
        <v>5000</v>
      </c>
      <c r="P200" s="14">
        <v>0</v>
      </c>
      <c r="Q200" s="14">
        <v>0</v>
      </c>
      <c r="R200" s="14">
        <v>0</v>
      </c>
      <c r="S200" s="14">
        <v>0</v>
      </c>
      <c r="T200" s="16">
        <v>0</v>
      </c>
      <c r="U200" s="14"/>
      <c r="V200" s="14"/>
      <c r="W200" s="14">
        <f t="shared" si="24"/>
        <v>0</v>
      </c>
      <c r="X200" s="14" t="str">
        <f t="shared" si="22"/>
        <v/>
      </c>
      <c r="Y200" s="14">
        <f t="shared" si="28"/>
        <v>191</v>
      </c>
      <c r="Z200" s="11" t="str">
        <f t="shared" si="29"/>
        <v>MONSON</v>
      </c>
      <c r="AA200" s="11" t="str">
        <f t="shared" si="30"/>
        <v>Yes</v>
      </c>
      <c r="AB200" s="39">
        <f t="shared" si="25"/>
        <v>5000</v>
      </c>
      <c r="AC200" s="39">
        <f t="shared" si="26"/>
        <v>0</v>
      </c>
      <c r="AE200" s="14"/>
      <c r="AF200" s="14"/>
    </row>
    <row r="201" spans="1:32">
      <c r="A201" s="10">
        <f t="shared" si="27"/>
        <v>192</v>
      </c>
      <c r="B201" s="11">
        <v>192</v>
      </c>
      <c r="C201" s="11" t="s">
        <v>246</v>
      </c>
      <c r="D201" s="9" t="s">
        <v>101</v>
      </c>
      <c r="E201" s="20">
        <v>0</v>
      </c>
      <c r="F201" s="44">
        <v>0</v>
      </c>
      <c r="G201" s="11"/>
      <c r="H201" s="14"/>
      <c r="I201" s="14"/>
      <c r="J201" s="14"/>
      <c r="K201" s="14"/>
      <c r="L201" s="16"/>
      <c r="M201" s="14"/>
      <c r="N201" s="14"/>
      <c r="P201" s="14"/>
      <c r="Q201" s="14"/>
      <c r="R201" s="14"/>
      <c r="S201" s="14"/>
      <c r="T201" s="16"/>
      <c r="U201" s="14"/>
      <c r="V201" s="14"/>
      <c r="W201" s="14">
        <f t="shared" si="24"/>
        <v>4</v>
      </c>
      <c r="X201" s="14" t="str">
        <f t="shared" si="22"/>
        <v>You have chosen a non-operating school district</v>
      </c>
      <c r="Y201" s="14">
        <f t="shared" si="28"/>
        <v>192</v>
      </c>
      <c r="Z201" s="11" t="str">
        <f t="shared" si="29"/>
        <v>MONTAGUE</v>
      </c>
      <c r="AA201" s="11" t="str">
        <f t="shared" si="30"/>
        <v/>
      </c>
      <c r="AB201" s="39">
        <f t="shared" si="25"/>
        <v>0</v>
      </c>
      <c r="AC201" s="39">
        <f t="shared" si="26"/>
        <v>0</v>
      </c>
      <c r="AE201" s="14"/>
      <c r="AF201" s="14"/>
    </row>
    <row r="202" spans="1:32">
      <c r="A202" s="10">
        <f t="shared" si="27"/>
        <v>193</v>
      </c>
      <c r="B202" s="11">
        <v>193</v>
      </c>
      <c r="C202" s="11" t="s">
        <v>247</v>
      </c>
      <c r="D202" s="9" t="s">
        <v>101</v>
      </c>
      <c r="E202" s="20">
        <v>0</v>
      </c>
      <c r="F202" s="44">
        <v>0</v>
      </c>
      <c r="G202" s="11"/>
      <c r="H202" s="14"/>
      <c r="I202" s="14"/>
      <c r="J202" s="14"/>
      <c r="K202" s="14"/>
      <c r="L202" s="16"/>
      <c r="M202" s="14"/>
      <c r="N202" s="14"/>
      <c r="P202" s="14"/>
      <c r="Q202" s="14"/>
      <c r="R202" s="14"/>
      <c r="S202" s="14"/>
      <c r="T202" s="16"/>
      <c r="U202" s="14"/>
      <c r="V202" s="14"/>
      <c r="W202" s="14">
        <f t="shared" si="24"/>
        <v>4</v>
      </c>
      <c r="X202" s="14" t="str">
        <f t="shared" ref="X202:X265" si="31">IF(W202&gt;0, VLOOKUP(W202,webmsg,2,FALSE), "")</f>
        <v>You have chosen a non-operating school district</v>
      </c>
      <c r="Y202" s="14">
        <f t="shared" si="28"/>
        <v>193</v>
      </c>
      <c r="Z202" s="11" t="str">
        <f t="shared" si="29"/>
        <v>MONTEREY</v>
      </c>
      <c r="AA202" s="11" t="str">
        <f t="shared" si="30"/>
        <v/>
      </c>
      <c r="AB202" s="39">
        <f t="shared" si="25"/>
        <v>0</v>
      </c>
      <c r="AC202" s="39">
        <f t="shared" si="26"/>
        <v>0</v>
      </c>
      <c r="AE202" s="14"/>
      <c r="AF202" s="14"/>
    </row>
    <row r="203" spans="1:32">
      <c r="A203" s="10">
        <f t="shared" si="27"/>
        <v>194</v>
      </c>
      <c r="B203" s="11">
        <v>194</v>
      </c>
      <c r="C203" s="11" t="s">
        <v>248</v>
      </c>
      <c r="D203" s="9" t="s">
        <v>101</v>
      </c>
      <c r="E203" s="20">
        <v>0</v>
      </c>
      <c r="F203" s="44">
        <v>0</v>
      </c>
      <c r="G203" s="11"/>
      <c r="H203" s="14"/>
      <c r="I203" s="14"/>
      <c r="J203" s="14"/>
      <c r="K203" s="14"/>
      <c r="L203" s="16"/>
      <c r="M203" s="14"/>
      <c r="N203" s="14"/>
      <c r="P203" s="14"/>
      <c r="Q203" s="14"/>
      <c r="R203" s="14"/>
      <c r="S203" s="14"/>
      <c r="T203" s="16"/>
      <c r="U203" s="14"/>
      <c r="V203" s="14"/>
      <c r="W203" s="14">
        <f t="shared" ref="W203:W266" si="32">IF(AND(D203="Yes",G203=""), 1, IF(D203="Tuition", 2, IF(AND(D203="",F203=1),3, IF(F203=0,4, 0))))</f>
        <v>4</v>
      </c>
      <c r="X203" s="14" t="str">
        <f t="shared" si="31"/>
        <v>You have chosen a non-operating school district</v>
      </c>
      <c r="Y203" s="14">
        <f t="shared" si="28"/>
        <v>194</v>
      </c>
      <c r="Z203" s="11" t="str">
        <f t="shared" si="29"/>
        <v>MONTGOMERY</v>
      </c>
      <c r="AA203" s="11" t="str">
        <f t="shared" si="30"/>
        <v/>
      </c>
      <c r="AB203" s="39">
        <f t="shared" ref="AB203:AB266" si="33">IF(AND(D203="Yes",N203&gt;0),N203,IF(AND(B203&lt;800,D203="YES",N203=""), 5000,0))</f>
        <v>0</v>
      </c>
      <c r="AC203" s="39">
        <f t="shared" ref="AC203:AC266" si="34">IF(AND(D203="Yes",V203&gt;0),V203,IF(AND(B203&gt;800,D203="YES",V203=""), 5000,0))</f>
        <v>0</v>
      </c>
      <c r="AE203" s="14"/>
      <c r="AF203" s="14"/>
    </row>
    <row r="204" spans="1:32">
      <c r="A204" s="10">
        <f t="shared" ref="A204:A267" si="35">A203+1</f>
        <v>195</v>
      </c>
      <c r="B204" s="11">
        <v>195</v>
      </c>
      <c r="C204" s="11" t="s">
        <v>249</v>
      </c>
      <c r="D204" s="9" t="s">
        <v>101</v>
      </c>
      <c r="E204" s="20">
        <v>0</v>
      </c>
      <c r="F204" s="44">
        <v>0</v>
      </c>
      <c r="G204" s="11"/>
      <c r="H204" s="14"/>
      <c r="I204" s="14"/>
      <c r="J204" s="14"/>
      <c r="K204" s="14"/>
      <c r="L204" s="16"/>
      <c r="M204" s="14"/>
      <c r="N204" s="14"/>
      <c r="P204" s="14"/>
      <c r="Q204" s="14"/>
      <c r="R204" s="14"/>
      <c r="S204" s="14"/>
      <c r="T204" s="16"/>
      <c r="U204" s="14"/>
      <c r="V204" s="14"/>
      <c r="W204" s="14">
        <f t="shared" si="32"/>
        <v>4</v>
      </c>
      <c r="X204" s="14" t="str">
        <f t="shared" si="31"/>
        <v>You have chosen a non-operating school district</v>
      </c>
      <c r="Y204" s="14">
        <f t="shared" si="28"/>
        <v>195</v>
      </c>
      <c r="Z204" s="11" t="str">
        <f t="shared" si="29"/>
        <v>MOUNT WASHINGTON</v>
      </c>
      <c r="AA204" s="11" t="str">
        <f t="shared" si="30"/>
        <v/>
      </c>
      <c r="AB204" s="39">
        <f t="shared" si="33"/>
        <v>0</v>
      </c>
      <c r="AC204" s="39">
        <f t="shared" si="34"/>
        <v>0</v>
      </c>
      <c r="AE204" s="14"/>
      <c r="AF204" s="14"/>
    </row>
    <row r="205" spans="1:32">
      <c r="A205" s="10">
        <f t="shared" si="35"/>
        <v>196</v>
      </c>
      <c r="B205" s="11">
        <v>196</v>
      </c>
      <c r="C205" s="11" t="s">
        <v>250</v>
      </c>
      <c r="D205" s="9" t="s">
        <v>101</v>
      </c>
      <c r="E205" s="20">
        <v>0</v>
      </c>
      <c r="F205" s="44">
        <v>1</v>
      </c>
      <c r="G205" s="11"/>
      <c r="H205" s="14"/>
      <c r="I205" s="14"/>
      <c r="J205" s="14"/>
      <c r="K205" s="14"/>
      <c r="L205" s="16"/>
      <c r="M205" s="14"/>
      <c r="N205" s="14"/>
      <c r="P205" s="14"/>
      <c r="Q205" s="14"/>
      <c r="R205" s="14"/>
      <c r="S205" s="14"/>
      <c r="T205" s="16"/>
      <c r="U205" s="14"/>
      <c r="V205" s="14"/>
      <c r="W205" s="14">
        <f t="shared" si="32"/>
        <v>3</v>
      </c>
      <c r="X205" s="14" t="str">
        <f t="shared" si="31"/>
        <v>You have chosen a district that does not enroll school choice pupils in FY17</v>
      </c>
      <c r="Y205" s="14">
        <f t="shared" si="28"/>
        <v>196</v>
      </c>
      <c r="Z205" s="11" t="str">
        <f t="shared" si="29"/>
        <v>NAHANT</v>
      </c>
      <c r="AA205" s="11" t="str">
        <f t="shared" si="30"/>
        <v/>
      </c>
      <c r="AB205" s="39">
        <f t="shared" si="33"/>
        <v>0</v>
      </c>
      <c r="AC205" s="39">
        <f t="shared" si="34"/>
        <v>0</v>
      </c>
      <c r="AE205" s="14"/>
      <c r="AF205" s="14"/>
    </row>
    <row r="206" spans="1:32">
      <c r="A206" s="10">
        <f t="shared" si="35"/>
        <v>197</v>
      </c>
      <c r="B206" s="11">
        <v>197</v>
      </c>
      <c r="C206" s="11" t="s">
        <v>251</v>
      </c>
      <c r="D206" s="9" t="s">
        <v>101</v>
      </c>
      <c r="E206" s="20">
        <v>0</v>
      </c>
      <c r="F206" s="44">
        <v>1</v>
      </c>
      <c r="G206" s="11"/>
      <c r="H206" s="14"/>
      <c r="I206" s="14"/>
      <c r="J206" s="14"/>
      <c r="K206" s="14"/>
      <c r="L206" s="16"/>
      <c r="M206" s="14"/>
      <c r="N206" s="14"/>
      <c r="P206" s="14"/>
      <c r="Q206" s="14"/>
      <c r="R206" s="14"/>
      <c r="S206" s="14"/>
      <c r="T206" s="16"/>
      <c r="U206" s="14"/>
      <c r="V206" s="14"/>
      <c r="W206" s="14">
        <f t="shared" si="32"/>
        <v>3</v>
      </c>
      <c r="X206" s="14" t="str">
        <f t="shared" si="31"/>
        <v>You have chosen a district that does not enroll school choice pupils in FY17</v>
      </c>
      <c r="Y206" s="14">
        <f t="shared" si="28"/>
        <v>197</v>
      </c>
      <c r="Z206" s="11" t="str">
        <f t="shared" si="29"/>
        <v>NANTUCKET</v>
      </c>
      <c r="AA206" s="11" t="str">
        <f t="shared" si="30"/>
        <v/>
      </c>
      <c r="AB206" s="39">
        <f t="shared" si="33"/>
        <v>0</v>
      </c>
      <c r="AC206" s="39">
        <f t="shared" si="34"/>
        <v>0</v>
      </c>
      <c r="AE206" s="14"/>
      <c r="AF206" s="14"/>
    </row>
    <row r="207" spans="1:32">
      <c r="A207" s="10">
        <f t="shared" si="35"/>
        <v>198</v>
      </c>
      <c r="B207" s="11">
        <v>198</v>
      </c>
      <c r="C207" s="11" t="s">
        <v>252</v>
      </c>
      <c r="D207" s="9" t="s">
        <v>461</v>
      </c>
      <c r="E207" s="20">
        <v>46.8</v>
      </c>
      <c r="F207" s="44">
        <v>1</v>
      </c>
      <c r="G207" s="15">
        <v>42899</v>
      </c>
      <c r="H207" s="14">
        <v>28345359</v>
      </c>
      <c r="I207" s="14">
        <v>5136612</v>
      </c>
      <c r="J207" s="14">
        <v>14446156</v>
      </c>
      <c r="K207" s="14">
        <v>47928127</v>
      </c>
      <c r="L207" s="16">
        <v>5103.5624444445266</v>
      </c>
      <c r="M207" s="14">
        <v>9391</v>
      </c>
      <c r="N207" s="14">
        <v>5000</v>
      </c>
      <c r="P207" s="14">
        <v>0</v>
      </c>
      <c r="Q207" s="14">
        <v>0</v>
      </c>
      <c r="R207" s="14">
        <v>0</v>
      </c>
      <c r="S207" s="14">
        <v>0</v>
      </c>
      <c r="T207" s="16">
        <v>0</v>
      </c>
      <c r="U207" s="14"/>
      <c r="V207" s="14"/>
      <c r="W207" s="14">
        <f t="shared" si="32"/>
        <v>0</v>
      </c>
      <c r="X207" s="14" t="str">
        <f t="shared" si="31"/>
        <v/>
      </c>
      <c r="Y207" s="14">
        <f t="shared" si="28"/>
        <v>198</v>
      </c>
      <c r="Z207" s="11" t="str">
        <f t="shared" si="29"/>
        <v>NATICK</v>
      </c>
      <c r="AA207" s="11" t="str">
        <f t="shared" si="30"/>
        <v>Yes</v>
      </c>
      <c r="AB207" s="39">
        <f t="shared" si="33"/>
        <v>5000</v>
      </c>
      <c r="AC207" s="39">
        <f t="shared" si="34"/>
        <v>0</v>
      </c>
      <c r="AE207" s="14"/>
      <c r="AF207" s="14"/>
    </row>
    <row r="208" spans="1:32">
      <c r="A208" s="10">
        <f t="shared" si="35"/>
        <v>199</v>
      </c>
      <c r="B208" s="11">
        <v>199</v>
      </c>
      <c r="C208" s="11" t="s">
        <v>253</v>
      </c>
      <c r="D208" s="9" t="s">
        <v>101</v>
      </c>
      <c r="E208" s="20">
        <v>0</v>
      </c>
      <c r="F208" s="44">
        <v>1</v>
      </c>
      <c r="G208" s="11"/>
      <c r="H208" s="14"/>
      <c r="I208" s="14"/>
      <c r="J208" s="14"/>
      <c r="K208" s="14"/>
      <c r="L208" s="16"/>
      <c r="M208" s="14"/>
      <c r="N208" s="14"/>
      <c r="P208" s="14"/>
      <c r="Q208" s="14"/>
      <c r="R208" s="14"/>
      <c r="S208" s="14"/>
      <c r="T208" s="16"/>
      <c r="U208" s="14"/>
      <c r="V208" s="14"/>
      <c r="W208" s="14">
        <f t="shared" si="32"/>
        <v>3</v>
      </c>
      <c r="X208" s="14" t="str">
        <f t="shared" si="31"/>
        <v>You have chosen a district that does not enroll school choice pupils in FY17</v>
      </c>
      <c r="Y208" s="14">
        <f t="shared" si="28"/>
        <v>199</v>
      </c>
      <c r="Z208" s="11" t="str">
        <f t="shared" si="29"/>
        <v>NEEDHAM</v>
      </c>
      <c r="AA208" s="11" t="str">
        <f t="shared" si="30"/>
        <v/>
      </c>
      <c r="AB208" s="39">
        <f t="shared" si="33"/>
        <v>0</v>
      </c>
      <c r="AC208" s="39">
        <f t="shared" si="34"/>
        <v>0</v>
      </c>
      <c r="AE208" s="14"/>
      <c r="AF208" s="14"/>
    </row>
    <row r="209" spans="1:32">
      <c r="A209" s="10">
        <f t="shared" si="35"/>
        <v>200</v>
      </c>
      <c r="B209" s="11">
        <v>200</v>
      </c>
      <c r="C209" s="11" t="s">
        <v>254</v>
      </c>
      <c r="D209" s="9" t="s">
        <v>101</v>
      </c>
      <c r="E209" s="20">
        <v>0</v>
      </c>
      <c r="F209" s="44">
        <v>0</v>
      </c>
      <c r="G209" s="11"/>
      <c r="H209" s="14"/>
      <c r="I209" s="14"/>
      <c r="J209" s="14"/>
      <c r="K209" s="14"/>
      <c r="L209" s="16"/>
      <c r="M209" s="14"/>
      <c r="N209" s="14"/>
      <c r="P209" s="14"/>
      <c r="Q209" s="14"/>
      <c r="R209" s="14"/>
      <c r="S209" s="14"/>
      <c r="T209" s="16"/>
      <c r="U209" s="14"/>
      <c r="V209" s="14"/>
      <c r="W209" s="14">
        <f t="shared" si="32"/>
        <v>4</v>
      </c>
      <c r="X209" s="14" t="str">
        <f t="shared" si="31"/>
        <v>You have chosen a non-operating school district</v>
      </c>
      <c r="Y209" s="14">
        <f t="shared" si="28"/>
        <v>200</v>
      </c>
      <c r="Z209" s="11" t="str">
        <f t="shared" si="29"/>
        <v>NEW ASHFORD</v>
      </c>
      <c r="AA209" s="11" t="str">
        <f t="shared" si="30"/>
        <v/>
      </c>
      <c r="AB209" s="39">
        <f t="shared" si="33"/>
        <v>0</v>
      </c>
      <c r="AC209" s="39">
        <f t="shared" si="34"/>
        <v>0</v>
      </c>
      <c r="AE209" s="14"/>
      <c r="AF209" s="14"/>
    </row>
    <row r="210" spans="1:32">
      <c r="A210" s="10">
        <f t="shared" si="35"/>
        <v>201</v>
      </c>
      <c r="B210" s="18">
        <v>201</v>
      </c>
      <c r="C210" s="11" t="s">
        <v>255</v>
      </c>
      <c r="D210" s="9" t="s">
        <v>83</v>
      </c>
      <c r="E210" s="20">
        <v>0</v>
      </c>
      <c r="F210" s="44">
        <v>1</v>
      </c>
      <c r="G210" s="15">
        <v>42899</v>
      </c>
      <c r="H210" s="14">
        <v>52274548</v>
      </c>
      <c r="I210" s="14">
        <v>10098491</v>
      </c>
      <c r="J210" s="14">
        <v>29819815</v>
      </c>
      <c r="K210" s="14">
        <v>92192854</v>
      </c>
      <c r="L210" s="16">
        <v>11581.617722222538</v>
      </c>
      <c r="M210" s="14">
        <v>7960</v>
      </c>
      <c r="N210" s="14">
        <v>5000</v>
      </c>
      <c r="P210" s="14">
        <v>0</v>
      </c>
      <c r="Q210" s="14">
        <v>0</v>
      </c>
      <c r="R210" s="14">
        <v>0</v>
      </c>
      <c r="S210" s="14">
        <v>0</v>
      </c>
      <c r="T210" s="16">
        <v>0</v>
      </c>
      <c r="U210" s="14"/>
      <c r="V210" s="14"/>
      <c r="W210" s="14">
        <f t="shared" si="32"/>
        <v>2</v>
      </c>
      <c r="X210" s="14" t="str">
        <f t="shared" si="31"/>
        <v>Not a school choice district, but regular education choice rate is used for tuitioning from other districts</v>
      </c>
      <c r="Y210" s="14">
        <f t="shared" si="28"/>
        <v>201</v>
      </c>
      <c r="Z210" s="11" t="str">
        <f t="shared" si="29"/>
        <v>NEW BEDFORD</v>
      </c>
      <c r="AA210" s="11" t="str">
        <f t="shared" si="30"/>
        <v/>
      </c>
      <c r="AB210" s="39">
        <f t="shared" si="33"/>
        <v>0</v>
      </c>
      <c r="AC210" s="39">
        <f t="shared" si="34"/>
        <v>0</v>
      </c>
      <c r="AE210" s="14"/>
      <c r="AF210" s="14"/>
    </row>
    <row r="211" spans="1:32">
      <c r="A211" s="10">
        <f t="shared" si="35"/>
        <v>202</v>
      </c>
      <c r="B211" s="11">
        <v>202</v>
      </c>
      <c r="C211" s="11" t="s">
        <v>256</v>
      </c>
      <c r="D211" s="9" t="s">
        <v>101</v>
      </c>
      <c r="E211" s="20">
        <v>0</v>
      </c>
      <c r="F211" s="44">
        <v>0</v>
      </c>
      <c r="G211" s="11"/>
      <c r="H211" s="14"/>
      <c r="I211" s="14"/>
      <c r="J211" s="14"/>
      <c r="K211" s="14"/>
      <c r="L211" s="16"/>
      <c r="M211" s="14"/>
      <c r="N211" s="14"/>
      <c r="P211" s="14"/>
      <c r="Q211" s="14"/>
      <c r="R211" s="14"/>
      <c r="S211" s="14"/>
      <c r="T211" s="16"/>
      <c r="U211" s="14"/>
      <c r="V211" s="14"/>
      <c r="W211" s="14">
        <f t="shared" si="32"/>
        <v>4</v>
      </c>
      <c r="X211" s="14" t="str">
        <f t="shared" si="31"/>
        <v>You have chosen a non-operating school district</v>
      </c>
      <c r="Y211" s="14">
        <f t="shared" si="28"/>
        <v>202</v>
      </c>
      <c r="Z211" s="11" t="str">
        <f t="shared" si="29"/>
        <v>NEW BRAINTREE</v>
      </c>
      <c r="AA211" s="11" t="str">
        <f t="shared" si="30"/>
        <v/>
      </c>
      <c r="AB211" s="39">
        <f t="shared" si="33"/>
        <v>0</v>
      </c>
      <c r="AC211" s="39">
        <f t="shared" si="34"/>
        <v>0</v>
      </c>
      <c r="AE211" s="14"/>
      <c r="AF211" s="14"/>
    </row>
    <row r="212" spans="1:32">
      <c r="A212" s="10">
        <f t="shared" si="35"/>
        <v>203</v>
      </c>
      <c r="B212" s="11">
        <v>203</v>
      </c>
      <c r="C212" s="11" t="s">
        <v>257</v>
      </c>
      <c r="D212" s="9" t="s">
        <v>101</v>
      </c>
      <c r="E212" s="20">
        <v>0</v>
      </c>
      <c r="F212" s="44">
        <v>0</v>
      </c>
      <c r="G212" s="15"/>
      <c r="H212" s="14"/>
      <c r="I212" s="14"/>
      <c r="J212" s="14"/>
      <c r="K212" s="14"/>
      <c r="L212" s="16"/>
      <c r="M212" s="14"/>
      <c r="N212" s="14"/>
      <c r="P212" s="14"/>
      <c r="Q212" s="14"/>
      <c r="R212" s="14"/>
      <c r="S212" s="14"/>
      <c r="T212" s="16"/>
      <c r="U212" s="14"/>
      <c r="V212" s="14"/>
      <c r="W212" s="14">
        <f t="shared" si="32"/>
        <v>4</v>
      </c>
      <c r="X212" s="14" t="str">
        <f t="shared" si="31"/>
        <v>You have chosen a non-operating school district</v>
      </c>
      <c r="Y212" s="14">
        <f t="shared" si="28"/>
        <v>203</v>
      </c>
      <c r="Z212" s="11" t="str">
        <f t="shared" si="29"/>
        <v>NEWBURY</v>
      </c>
      <c r="AA212" s="11" t="str">
        <f t="shared" si="30"/>
        <v/>
      </c>
      <c r="AB212" s="39">
        <f t="shared" si="33"/>
        <v>0</v>
      </c>
      <c r="AC212" s="39">
        <f t="shared" si="34"/>
        <v>0</v>
      </c>
      <c r="AE212" s="14"/>
      <c r="AF212" s="14"/>
    </row>
    <row r="213" spans="1:32">
      <c r="A213" s="10">
        <f t="shared" si="35"/>
        <v>204</v>
      </c>
      <c r="B213" s="17">
        <v>204</v>
      </c>
      <c r="C213" s="17" t="s">
        <v>30</v>
      </c>
      <c r="D213" s="9" t="s">
        <v>461</v>
      </c>
      <c r="E213" s="20">
        <v>22.89</v>
      </c>
      <c r="F213" s="44">
        <v>1</v>
      </c>
      <c r="G213" s="15">
        <v>42899</v>
      </c>
      <c r="H213" s="14">
        <v>12372275</v>
      </c>
      <c r="I213" s="14">
        <v>2474247</v>
      </c>
      <c r="J213" s="14">
        <v>6990428</v>
      </c>
      <c r="K213" s="14">
        <v>21836950</v>
      </c>
      <c r="L213" s="16">
        <v>2202.2911666666687</v>
      </c>
      <c r="M213" s="14">
        <v>9916</v>
      </c>
      <c r="N213" s="14">
        <v>5000</v>
      </c>
      <c r="P213" s="14">
        <v>0</v>
      </c>
      <c r="Q213" s="14">
        <v>0</v>
      </c>
      <c r="R213" s="14">
        <v>0</v>
      </c>
      <c r="S213" s="14">
        <v>0</v>
      </c>
      <c r="T213" s="16">
        <v>0</v>
      </c>
      <c r="U213" s="14"/>
      <c r="V213" s="14"/>
      <c r="W213" s="14">
        <f t="shared" si="32"/>
        <v>0</v>
      </c>
      <c r="X213" s="14" t="str">
        <f t="shared" si="31"/>
        <v/>
      </c>
      <c r="Y213" s="14">
        <f t="shared" si="28"/>
        <v>204</v>
      </c>
      <c r="Z213" s="11" t="str">
        <f t="shared" si="29"/>
        <v xml:space="preserve">NEWBURYPORT                  </v>
      </c>
      <c r="AA213" s="11" t="str">
        <f t="shared" si="30"/>
        <v>Yes</v>
      </c>
      <c r="AB213" s="39">
        <f t="shared" si="33"/>
        <v>5000</v>
      </c>
      <c r="AC213" s="39">
        <f t="shared" si="34"/>
        <v>0</v>
      </c>
      <c r="AE213" s="14"/>
      <c r="AF213" s="14"/>
    </row>
    <row r="214" spans="1:32">
      <c r="A214" s="10">
        <f t="shared" si="35"/>
        <v>205</v>
      </c>
      <c r="B214" s="11">
        <v>205</v>
      </c>
      <c r="C214" s="11" t="s">
        <v>258</v>
      </c>
      <c r="D214" s="9" t="s">
        <v>101</v>
      </c>
      <c r="E214" s="20">
        <v>0</v>
      </c>
      <c r="F214" s="44">
        <v>0</v>
      </c>
      <c r="G214" s="11"/>
      <c r="H214" s="14"/>
      <c r="I214" s="14"/>
      <c r="J214" s="14"/>
      <c r="K214" s="14"/>
      <c r="L214" s="16"/>
      <c r="M214" s="14"/>
      <c r="N214" s="14"/>
      <c r="P214" s="14"/>
      <c r="Q214" s="14"/>
      <c r="R214" s="14"/>
      <c r="S214" s="14"/>
      <c r="T214" s="16"/>
      <c r="U214" s="14"/>
      <c r="V214" s="14"/>
      <c r="W214" s="14">
        <f t="shared" si="32"/>
        <v>4</v>
      </c>
      <c r="X214" s="14" t="str">
        <f t="shared" si="31"/>
        <v>You have chosen a non-operating school district</v>
      </c>
      <c r="Y214" s="14">
        <f t="shared" si="28"/>
        <v>205</v>
      </c>
      <c r="Z214" s="11" t="str">
        <f t="shared" si="29"/>
        <v>NEW MARLBOROUGH</v>
      </c>
      <c r="AA214" s="11" t="str">
        <f t="shared" si="30"/>
        <v/>
      </c>
      <c r="AB214" s="39">
        <f t="shared" si="33"/>
        <v>0</v>
      </c>
      <c r="AC214" s="39">
        <f t="shared" si="34"/>
        <v>0</v>
      </c>
      <c r="AE214" s="14"/>
      <c r="AF214" s="14"/>
    </row>
    <row r="215" spans="1:32">
      <c r="A215" s="10">
        <f t="shared" si="35"/>
        <v>206</v>
      </c>
      <c r="B215" s="11">
        <v>206</v>
      </c>
      <c r="C215" s="11" t="s">
        <v>259</v>
      </c>
      <c r="D215" s="9" t="s">
        <v>101</v>
      </c>
      <c r="E215" s="20">
        <v>0</v>
      </c>
      <c r="F215" s="44">
        <v>0</v>
      </c>
      <c r="G215" s="15"/>
      <c r="H215" s="14"/>
      <c r="I215" s="14"/>
      <c r="J215" s="14"/>
      <c r="K215" s="14"/>
      <c r="L215" s="16"/>
      <c r="M215" s="14"/>
      <c r="N215" s="14"/>
      <c r="P215" s="14"/>
      <c r="Q215" s="14"/>
      <c r="R215" s="14"/>
      <c r="S215" s="14"/>
      <c r="T215" s="16"/>
      <c r="U215" s="14"/>
      <c r="V215" s="14"/>
      <c r="W215" s="14">
        <f t="shared" si="32"/>
        <v>4</v>
      </c>
      <c r="X215" s="14" t="str">
        <f t="shared" si="31"/>
        <v>You have chosen a non-operating school district</v>
      </c>
      <c r="Y215" s="14">
        <f t="shared" si="28"/>
        <v>206</v>
      </c>
      <c r="Z215" s="11" t="str">
        <f t="shared" si="29"/>
        <v>NEW SALEM</v>
      </c>
      <c r="AA215" s="11" t="str">
        <f t="shared" si="30"/>
        <v/>
      </c>
      <c r="AB215" s="39">
        <f t="shared" si="33"/>
        <v>0</v>
      </c>
      <c r="AC215" s="39">
        <f t="shared" si="34"/>
        <v>0</v>
      </c>
      <c r="AE215" s="14"/>
      <c r="AF215" s="14"/>
    </row>
    <row r="216" spans="1:32">
      <c r="A216" s="10">
        <f t="shared" si="35"/>
        <v>207</v>
      </c>
      <c r="B216" s="11">
        <v>207</v>
      </c>
      <c r="C216" s="11" t="s">
        <v>260</v>
      </c>
      <c r="D216" s="9" t="s">
        <v>101</v>
      </c>
      <c r="E216" s="20">
        <v>0</v>
      </c>
      <c r="F216" s="44">
        <v>1</v>
      </c>
      <c r="G216" s="11"/>
      <c r="H216" s="14"/>
      <c r="I216" s="14"/>
      <c r="J216" s="14"/>
      <c r="K216" s="14"/>
      <c r="L216" s="16"/>
      <c r="M216" s="14"/>
      <c r="N216" s="14"/>
      <c r="P216" s="14"/>
      <c r="Q216" s="14"/>
      <c r="R216" s="14"/>
      <c r="S216" s="14"/>
      <c r="T216" s="16"/>
      <c r="U216" s="14"/>
      <c r="V216" s="14"/>
      <c r="W216" s="14">
        <f t="shared" si="32"/>
        <v>3</v>
      </c>
      <c r="X216" s="14" t="str">
        <f t="shared" si="31"/>
        <v>You have chosen a district that does not enroll school choice pupils in FY17</v>
      </c>
      <c r="Y216" s="14">
        <f t="shared" si="28"/>
        <v>207</v>
      </c>
      <c r="Z216" s="11" t="str">
        <f t="shared" si="29"/>
        <v>NEWTON</v>
      </c>
      <c r="AA216" s="11" t="str">
        <f t="shared" si="30"/>
        <v/>
      </c>
      <c r="AB216" s="39">
        <f t="shared" si="33"/>
        <v>0</v>
      </c>
      <c r="AC216" s="39">
        <f t="shared" si="34"/>
        <v>0</v>
      </c>
      <c r="AE216" s="14"/>
      <c r="AF216" s="14"/>
    </row>
    <row r="217" spans="1:32">
      <c r="A217" s="10">
        <f t="shared" si="35"/>
        <v>208</v>
      </c>
      <c r="B217" s="11">
        <v>208</v>
      </c>
      <c r="C217" s="11" t="s">
        <v>261</v>
      </c>
      <c r="D217" s="9" t="s">
        <v>101</v>
      </c>
      <c r="E217" s="20">
        <v>0</v>
      </c>
      <c r="F217" s="44">
        <v>1</v>
      </c>
      <c r="G217" s="11"/>
      <c r="H217" s="14"/>
      <c r="I217" s="14"/>
      <c r="J217" s="14"/>
      <c r="K217" s="14"/>
      <c r="L217" s="16"/>
      <c r="M217" s="14"/>
      <c r="N217" s="14"/>
      <c r="P217" s="14"/>
      <c r="Q217" s="14"/>
      <c r="R217" s="14"/>
      <c r="S217" s="14"/>
      <c r="T217" s="16"/>
      <c r="U217" s="14"/>
      <c r="V217" s="14"/>
      <c r="W217" s="14">
        <f t="shared" si="32"/>
        <v>3</v>
      </c>
      <c r="X217" s="14" t="str">
        <f t="shared" si="31"/>
        <v>You have chosen a district that does not enroll school choice pupils in FY17</v>
      </c>
      <c r="Y217" s="14">
        <f t="shared" si="28"/>
        <v>208</v>
      </c>
      <c r="Z217" s="11" t="str">
        <f t="shared" si="29"/>
        <v>NORFOLK</v>
      </c>
      <c r="AA217" s="11" t="str">
        <f t="shared" si="30"/>
        <v/>
      </c>
      <c r="AB217" s="39">
        <f t="shared" si="33"/>
        <v>0</v>
      </c>
      <c r="AC217" s="39">
        <f t="shared" si="34"/>
        <v>0</v>
      </c>
      <c r="AE217" s="14"/>
      <c r="AF217" s="14"/>
    </row>
    <row r="218" spans="1:32">
      <c r="A218" s="10">
        <f t="shared" si="35"/>
        <v>209</v>
      </c>
      <c r="B218" s="17">
        <v>209</v>
      </c>
      <c r="C218" s="17" t="s">
        <v>433</v>
      </c>
      <c r="D218" s="9" t="s">
        <v>461</v>
      </c>
      <c r="E218" s="20">
        <v>35.08</v>
      </c>
      <c r="F218" s="44">
        <v>1</v>
      </c>
      <c r="G218" s="15">
        <v>42899</v>
      </c>
      <c r="H218" s="14">
        <v>7430153</v>
      </c>
      <c r="I218" s="14">
        <v>1685894</v>
      </c>
      <c r="J218" s="14">
        <v>5502445</v>
      </c>
      <c r="K218" s="14">
        <v>14618492</v>
      </c>
      <c r="L218" s="16">
        <v>1330.347944444442</v>
      </c>
      <c r="M218" s="14">
        <v>10988</v>
      </c>
      <c r="N218" s="14">
        <v>5000</v>
      </c>
      <c r="P218" s="14">
        <v>0</v>
      </c>
      <c r="Q218" s="14">
        <v>0</v>
      </c>
      <c r="R218" s="14">
        <v>0</v>
      </c>
      <c r="S218" s="14">
        <v>0</v>
      </c>
      <c r="T218" s="16">
        <v>0</v>
      </c>
      <c r="U218" s="14"/>
      <c r="V218" s="14"/>
      <c r="W218" s="14">
        <f t="shared" si="32"/>
        <v>0</v>
      </c>
      <c r="X218" s="14" t="str">
        <f t="shared" si="31"/>
        <v/>
      </c>
      <c r="Y218" s="14">
        <f t="shared" si="28"/>
        <v>209</v>
      </c>
      <c r="Z218" s="11" t="str">
        <f t="shared" si="29"/>
        <v xml:space="preserve">NORTH ADAMS                  </v>
      </c>
      <c r="AA218" s="11" t="str">
        <f t="shared" si="30"/>
        <v>Yes</v>
      </c>
      <c r="AB218" s="39">
        <f t="shared" si="33"/>
        <v>5000</v>
      </c>
      <c r="AC218" s="39">
        <f t="shared" si="34"/>
        <v>0</v>
      </c>
      <c r="AE218" s="14"/>
      <c r="AF218" s="14"/>
    </row>
    <row r="219" spans="1:32">
      <c r="A219" s="10">
        <f t="shared" si="35"/>
        <v>210</v>
      </c>
      <c r="B219" s="17">
        <v>210</v>
      </c>
      <c r="C219" s="17" t="s">
        <v>434</v>
      </c>
      <c r="D219" s="9" t="s">
        <v>461</v>
      </c>
      <c r="E219" s="20">
        <v>224.3</v>
      </c>
      <c r="F219" s="44">
        <v>1</v>
      </c>
      <c r="G219" s="15">
        <v>42899</v>
      </c>
      <c r="H219" s="14">
        <v>13163954</v>
      </c>
      <c r="I219" s="14">
        <v>2652379</v>
      </c>
      <c r="J219" s="14">
        <v>7589004</v>
      </c>
      <c r="K219" s="14">
        <v>23405337</v>
      </c>
      <c r="L219" s="16">
        <v>2428.7743333333374</v>
      </c>
      <c r="M219" s="14">
        <v>9637</v>
      </c>
      <c r="N219" s="14">
        <v>5000</v>
      </c>
      <c r="P219" s="14">
        <v>19227</v>
      </c>
      <c r="Q219" s="14">
        <v>0</v>
      </c>
      <c r="R219" s="14">
        <v>11085</v>
      </c>
      <c r="S219" s="14">
        <v>30312</v>
      </c>
      <c r="T219" s="16">
        <v>0</v>
      </c>
      <c r="U219" s="14"/>
      <c r="V219" s="14"/>
      <c r="W219" s="14">
        <f t="shared" si="32"/>
        <v>0</v>
      </c>
      <c r="X219" s="14" t="str">
        <f t="shared" si="31"/>
        <v/>
      </c>
      <c r="Y219" s="14">
        <f t="shared" si="28"/>
        <v>210</v>
      </c>
      <c r="Z219" s="11" t="str">
        <f t="shared" si="29"/>
        <v xml:space="preserve">NORTHAMPTON                  </v>
      </c>
      <c r="AA219" s="11" t="str">
        <f t="shared" si="30"/>
        <v>Yes</v>
      </c>
      <c r="AB219" s="39">
        <f t="shared" si="33"/>
        <v>5000</v>
      </c>
      <c r="AC219" s="39">
        <f t="shared" si="34"/>
        <v>0</v>
      </c>
      <c r="AE219" s="14"/>
      <c r="AF219" s="14"/>
    </row>
    <row r="220" spans="1:32">
      <c r="A220" s="10">
        <f t="shared" si="35"/>
        <v>211</v>
      </c>
      <c r="B220" s="11">
        <v>211</v>
      </c>
      <c r="C220" s="11" t="s">
        <v>262</v>
      </c>
      <c r="D220" s="9" t="s">
        <v>101</v>
      </c>
      <c r="E220" s="20">
        <v>0</v>
      </c>
      <c r="F220" s="44">
        <v>1</v>
      </c>
      <c r="G220" s="15"/>
      <c r="H220" s="14"/>
      <c r="I220" s="14"/>
      <c r="J220" s="14"/>
      <c r="K220" s="14"/>
      <c r="L220" s="16"/>
      <c r="M220" s="14"/>
      <c r="N220" s="14"/>
      <c r="P220" s="14"/>
      <c r="Q220" s="14"/>
      <c r="R220" s="14"/>
      <c r="S220" s="14"/>
      <c r="T220" s="16"/>
      <c r="U220" s="14"/>
      <c r="V220" s="14"/>
      <c r="W220" s="14">
        <f t="shared" si="32"/>
        <v>3</v>
      </c>
      <c r="X220" s="14" t="str">
        <f t="shared" si="31"/>
        <v>You have chosen a district that does not enroll school choice pupils in FY17</v>
      </c>
      <c r="Y220" s="14">
        <f t="shared" ref="Y220:Y283" si="36">B220</f>
        <v>211</v>
      </c>
      <c r="Z220" s="11" t="str">
        <f t="shared" ref="Z220:Z283" si="37">C220</f>
        <v>NORTH ANDOVER</v>
      </c>
      <c r="AA220" s="11" t="str">
        <f t="shared" ref="AA220:AA283" si="38">IF(D220="Yes", D220, "")</f>
        <v/>
      </c>
      <c r="AB220" s="39">
        <f t="shared" si="33"/>
        <v>0</v>
      </c>
      <c r="AC220" s="39">
        <f t="shared" si="34"/>
        <v>0</v>
      </c>
      <c r="AE220" s="14"/>
      <c r="AF220" s="14"/>
    </row>
    <row r="221" spans="1:32">
      <c r="A221" s="10">
        <f t="shared" si="35"/>
        <v>212</v>
      </c>
      <c r="B221" s="11">
        <v>212</v>
      </c>
      <c r="C221" s="11" t="s">
        <v>263</v>
      </c>
      <c r="D221" s="9" t="s">
        <v>101</v>
      </c>
      <c r="E221" s="20">
        <v>0</v>
      </c>
      <c r="F221" s="44">
        <v>1</v>
      </c>
      <c r="G221" s="15"/>
      <c r="H221" s="14"/>
      <c r="I221" s="14"/>
      <c r="J221" s="14"/>
      <c r="K221" s="14"/>
      <c r="L221" s="16"/>
      <c r="M221" s="14"/>
      <c r="N221" s="14"/>
      <c r="P221" s="14"/>
      <c r="Q221" s="14"/>
      <c r="R221" s="14"/>
      <c r="S221" s="14"/>
      <c r="T221" s="16"/>
      <c r="U221" s="14"/>
      <c r="V221" s="14"/>
      <c r="W221" s="14">
        <f t="shared" si="32"/>
        <v>3</v>
      </c>
      <c r="X221" s="14" t="str">
        <f t="shared" si="31"/>
        <v>You have chosen a district that does not enroll school choice pupils in FY17</v>
      </c>
      <c r="Y221" s="14">
        <f t="shared" si="36"/>
        <v>212</v>
      </c>
      <c r="Z221" s="11" t="str">
        <f t="shared" si="37"/>
        <v>NORTH ATTLEBOROUGH</v>
      </c>
      <c r="AA221" s="11" t="str">
        <f t="shared" si="38"/>
        <v/>
      </c>
      <c r="AB221" s="39">
        <f t="shared" si="33"/>
        <v>0</v>
      </c>
      <c r="AC221" s="39">
        <f t="shared" si="34"/>
        <v>0</v>
      </c>
      <c r="AE221" s="14"/>
      <c r="AF221" s="14"/>
    </row>
    <row r="222" spans="1:32">
      <c r="A222" s="10">
        <f t="shared" si="35"/>
        <v>213</v>
      </c>
      <c r="B222" s="11">
        <v>213</v>
      </c>
      <c r="C222" s="11" t="s">
        <v>264</v>
      </c>
      <c r="D222" s="9" t="s">
        <v>101</v>
      </c>
      <c r="E222" s="20">
        <v>0</v>
      </c>
      <c r="F222" s="44">
        <v>1</v>
      </c>
      <c r="G222" s="11"/>
      <c r="H222" s="14"/>
      <c r="I222" s="14"/>
      <c r="J222" s="14"/>
      <c r="K222" s="14"/>
      <c r="L222" s="16"/>
      <c r="M222" s="14"/>
      <c r="N222" s="14"/>
      <c r="P222" s="14"/>
      <c r="Q222" s="14"/>
      <c r="R222" s="14"/>
      <c r="S222" s="14"/>
      <c r="T222" s="16"/>
      <c r="U222" s="14"/>
      <c r="V222" s="14"/>
      <c r="W222" s="14">
        <f t="shared" si="32"/>
        <v>3</v>
      </c>
      <c r="X222" s="14" t="str">
        <f t="shared" si="31"/>
        <v>You have chosen a district that does not enroll school choice pupils in FY17</v>
      </c>
      <c r="Y222" s="14">
        <f t="shared" si="36"/>
        <v>213</v>
      </c>
      <c r="Z222" s="11" t="str">
        <f t="shared" si="37"/>
        <v>NORTHBOROUGH</v>
      </c>
      <c r="AA222" s="11" t="str">
        <f t="shared" si="38"/>
        <v/>
      </c>
      <c r="AB222" s="39">
        <f t="shared" si="33"/>
        <v>0</v>
      </c>
      <c r="AC222" s="39">
        <f t="shared" si="34"/>
        <v>0</v>
      </c>
      <c r="AE222" s="14"/>
      <c r="AF222" s="14"/>
    </row>
    <row r="223" spans="1:32">
      <c r="A223" s="10">
        <f t="shared" si="35"/>
        <v>214</v>
      </c>
      <c r="B223" s="17">
        <v>214</v>
      </c>
      <c r="C223" s="17" t="s">
        <v>31</v>
      </c>
      <c r="D223" s="9" t="s">
        <v>461</v>
      </c>
      <c r="E223" s="20">
        <v>105.14999999999998</v>
      </c>
      <c r="F223" s="44">
        <v>1</v>
      </c>
      <c r="G223" s="15">
        <v>42899</v>
      </c>
      <c r="H223" s="14">
        <v>10637512</v>
      </c>
      <c r="I223" s="14">
        <v>1767777</v>
      </c>
      <c r="J223" s="14">
        <v>6192543</v>
      </c>
      <c r="K223" s="14">
        <v>18597832</v>
      </c>
      <c r="L223" s="16">
        <v>2216.9511666666776</v>
      </c>
      <c r="M223" s="14">
        <v>8389</v>
      </c>
      <c r="N223" s="14">
        <v>5000</v>
      </c>
      <c r="P223" s="14">
        <v>0</v>
      </c>
      <c r="Q223" s="14">
        <v>0</v>
      </c>
      <c r="R223" s="14">
        <v>0</v>
      </c>
      <c r="S223" s="14">
        <v>0</v>
      </c>
      <c r="T223" s="16">
        <v>0</v>
      </c>
      <c r="U223" s="14"/>
      <c r="V223" s="14"/>
      <c r="W223" s="14">
        <f t="shared" si="32"/>
        <v>0</v>
      </c>
      <c r="X223" s="14" t="str">
        <f t="shared" si="31"/>
        <v/>
      </c>
      <c r="Y223" s="14">
        <f t="shared" si="36"/>
        <v>214</v>
      </c>
      <c r="Z223" s="11" t="str">
        <f t="shared" si="37"/>
        <v xml:space="preserve">NORTHBRIDGE                  </v>
      </c>
      <c r="AA223" s="11" t="str">
        <f t="shared" si="38"/>
        <v>Yes</v>
      </c>
      <c r="AB223" s="39">
        <f t="shared" si="33"/>
        <v>5000</v>
      </c>
      <c r="AC223" s="39">
        <f t="shared" si="34"/>
        <v>0</v>
      </c>
      <c r="AE223" s="14"/>
      <c r="AF223" s="14"/>
    </row>
    <row r="224" spans="1:32">
      <c r="A224" s="10">
        <f t="shared" si="35"/>
        <v>215</v>
      </c>
      <c r="B224" s="17">
        <v>215</v>
      </c>
      <c r="C224" s="17" t="s">
        <v>32</v>
      </c>
      <c r="D224" s="9" t="s">
        <v>461</v>
      </c>
      <c r="E224" s="20">
        <v>65.09</v>
      </c>
      <c r="F224" s="44">
        <v>1</v>
      </c>
      <c r="G224" s="15">
        <v>42899</v>
      </c>
      <c r="H224" s="14">
        <v>2619940</v>
      </c>
      <c r="I224" s="14">
        <v>516899</v>
      </c>
      <c r="J224" s="14">
        <v>2032619</v>
      </c>
      <c r="K224" s="14">
        <v>5169458</v>
      </c>
      <c r="L224" s="16">
        <v>533.14011111111074</v>
      </c>
      <c r="M224" s="14">
        <v>9696</v>
      </c>
      <c r="N224" s="14">
        <v>5000</v>
      </c>
      <c r="P224" s="14">
        <v>0</v>
      </c>
      <c r="Q224" s="14">
        <v>0</v>
      </c>
      <c r="R224" s="14">
        <v>0</v>
      </c>
      <c r="S224" s="14">
        <v>0</v>
      </c>
      <c r="T224" s="16">
        <v>0</v>
      </c>
      <c r="U224" s="14"/>
      <c r="V224" s="14"/>
      <c r="W224" s="14">
        <f t="shared" si="32"/>
        <v>0</v>
      </c>
      <c r="X224" s="14" t="str">
        <f t="shared" si="31"/>
        <v/>
      </c>
      <c r="Y224" s="14">
        <f t="shared" si="36"/>
        <v>215</v>
      </c>
      <c r="Z224" s="11" t="str">
        <f t="shared" si="37"/>
        <v xml:space="preserve">NORTH BROOKFIELD             </v>
      </c>
      <c r="AA224" s="11" t="str">
        <f t="shared" si="38"/>
        <v>Yes</v>
      </c>
      <c r="AB224" s="39">
        <f t="shared" si="33"/>
        <v>5000</v>
      </c>
      <c r="AC224" s="39">
        <f t="shared" si="34"/>
        <v>0</v>
      </c>
      <c r="AE224" s="14"/>
      <c r="AF224" s="14"/>
    </row>
    <row r="225" spans="1:32">
      <c r="A225" s="10">
        <f t="shared" si="35"/>
        <v>216</v>
      </c>
      <c r="B225" s="11">
        <v>216</v>
      </c>
      <c r="C225" s="11" t="s">
        <v>265</v>
      </c>
      <c r="D225" s="9" t="s">
        <v>101</v>
      </c>
      <c r="E225" s="20">
        <v>0</v>
      </c>
      <c r="F225" s="44">
        <v>0</v>
      </c>
      <c r="G225" s="11"/>
      <c r="H225" s="14"/>
      <c r="I225" s="14"/>
      <c r="J225" s="14"/>
      <c r="K225" s="14"/>
      <c r="L225" s="16"/>
      <c r="M225" s="14"/>
      <c r="N225" s="14"/>
      <c r="P225" s="14"/>
      <c r="Q225" s="14"/>
      <c r="R225" s="14"/>
      <c r="S225" s="14"/>
      <c r="T225" s="16"/>
      <c r="U225" s="14"/>
      <c r="V225" s="14"/>
      <c r="W225" s="14">
        <f t="shared" si="32"/>
        <v>4</v>
      </c>
      <c r="X225" s="14" t="str">
        <f t="shared" si="31"/>
        <v>You have chosen a non-operating school district</v>
      </c>
      <c r="Y225" s="14">
        <f t="shared" si="36"/>
        <v>216</v>
      </c>
      <c r="Z225" s="11" t="str">
        <f t="shared" si="37"/>
        <v>NORTHFIELD</v>
      </c>
      <c r="AA225" s="11" t="str">
        <f t="shared" si="38"/>
        <v/>
      </c>
      <c r="AB225" s="39">
        <f t="shared" si="33"/>
        <v>0</v>
      </c>
      <c r="AC225" s="39">
        <f t="shared" si="34"/>
        <v>0</v>
      </c>
      <c r="AE225" s="14"/>
      <c r="AF225" s="14"/>
    </row>
    <row r="226" spans="1:32">
      <c r="A226" s="10">
        <f t="shared" si="35"/>
        <v>217</v>
      </c>
      <c r="B226" s="11">
        <v>217</v>
      </c>
      <c r="C226" s="11" t="s">
        <v>266</v>
      </c>
      <c r="D226" s="9" t="s">
        <v>101</v>
      </c>
      <c r="E226" s="20">
        <v>0</v>
      </c>
      <c r="F226" s="44">
        <v>1</v>
      </c>
      <c r="G226" s="15"/>
      <c r="H226" s="14"/>
      <c r="I226" s="14"/>
      <c r="J226" s="14"/>
      <c r="K226" s="14"/>
      <c r="L226" s="16"/>
      <c r="M226" s="14"/>
      <c r="N226" s="14"/>
      <c r="P226" s="14"/>
      <c r="Q226" s="14"/>
      <c r="R226" s="14"/>
      <c r="S226" s="14"/>
      <c r="T226" s="16"/>
      <c r="U226" s="14"/>
      <c r="V226" s="14"/>
      <c r="W226" s="14">
        <f t="shared" si="32"/>
        <v>3</v>
      </c>
      <c r="X226" s="14" t="str">
        <f t="shared" si="31"/>
        <v>You have chosen a district that does not enroll school choice pupils in FY17</v>
      </c>
      <c r="Y226" s="14">
        <f t="shared" si="36"/>
        <v>217</v>
      </c>
      <c r="Z226" s="11" t="str">
        <f t="shared" si="37"/>
        <v>NORTH READING</v>
      </c>
      <c r="AA226" s="11" t="str">
        <f t="shared" si="38"/>
        <v/>
      </c>
      <c r="AB226" s="39">
        <f t="shared" si="33"/>
        <v>0</v>
      </c>
      <c r="AC226" s="39">
        <f t="shared" si="34"/>
        <v>0</v>
      </c>
      <c r="AE226" s="14"/>
      <c r="AF226" s="14"/>
    </row>
    <row r="227" spans="1:32">
      <c r="A227" s="10">
        <f t="shared" si="35"/>
        <v>218</v>
      </c>
      <c r="B227" s="11">
        <v>218</v>
      </c>
      <c r="C227" s="11" t="s">
        <v>267</v>
      </c>
      <c r="D227" s="9" t="s">
        <v>461</v>
      </c>
      <c r="E227" s="20">
        <v>48.37</v>
      </c>
      <c r="F227" s="44">
        <v>1</v>
      </c>
      <c r="G227" s="15">
        <v>42899</v>
      </c>
      <c r="H227" s="14">
        <v>11524903</v>
      </c>
      <c r="I227" s="14">
        <v>1914059</v>
      </c>
      <c r="J227" s="14">
        <v>6652765</v>
      </c>
      <c r="K227" s="14">
        <v>20091727</v>
      </c>
      <c r="L227" s="16">
        <v>2384.9233333333364</v>
      </c>
      <c r="M227" s="14">
        <v>8424</v>
      </c>
      <c r="N227" s="14">
        <v>5000</v>
      </c>
      <c r="P227" s="14">
        <v>0</v>
      </c>
      <c r="Q227" s="14">
        <v>0</v>
      </c>
      <c r="R227" s="14">
        <v>0</v>
      </c>
      <c r="S227" s="14">
        <v>0</v>
      </c>
      <c r="T227" s="16">
        <v>0</v>
      </c>
      <c r="U227" s="14"/>
      <c r="V227" s="14"/>
      <c r="W227" s="14">
        <f t="shared" si="32"/>
        <v>0</v>
      </c>
      <c r="X227" s="14" t="str">
        <f t="shared" si="31"/>
        <v/>
      </c>
      <c r="Y227" s="14">
        <f t="shared" si="36"/>
        <v>218</v>
      </c>
      <c r="Z227" s="11" t="str">
        <f t="shared" si="37"/>
        <v>NORTON</v>
      </c>
      <c r="AA227" s="11" t="str">
        <f t="shared" si="38"/>
        <v>Yes</v>
      </c>
      <c r="AB227" s="39">
        <f t="shared" si="33"/>
        <v>5000</v>
      </c>
      <c r="AC227" s="39">
        <f t="shared" si="34"/>
        <v>0</v>
      </c>
      <c r="AE227" s="14"/>
      <c r="AF227" s="14"/>
    </row>
    <row r="228" spans="1:32">
      <c r="A228" s="10">
        <f t="shared" si="35"/>
        <v>219</v>
      </c>
      <c r="B228" s="11">
        <v>219</v>
      </c>
      <c r="C228" s="11" t="s">
        <v>268</v>
      </c>
      <c r="D228" s="9" t="s">
        <v>101</v>
      </c>
      <c r="E228" s="20">
        <v>0</v>
      </c>
      <c r="F228" s="44">
        <v>1</v>
      </c>
      <c r="G228" s="11"/>
      <c r="H228" s="14"/>
      <c r="I228" s="14"/>
      <c r="J228" s="14"/>
      <c r="K228" s="14"/>
      <c r="L228" s="16"/>
      <c r="M228" s="14"/>
      <c r="N228" s="14"/>
      <c r="P228" s="14"/>
      <c r="Q228" s="14"/>
      <c r="R228" s="14"/>
      <c r="S228" s="14"/>
      <c r="T228" s="16"/>
      <c r="U228" s="14"/>
      <c r="V228" s="14"/>
      <c r="W228" s="14">
        <f t="shared" si="32"/>
        <v>3</v>
      </c>
      <c r="X228" s="14" t="str">
        <f t="shared" si="31"/>
        <v>You have chosen a district that does not enroll school choice pupils in FY17</v>
      </c>
      <c r="Y228" s="14">
        <f t="shared" si="36"/>
        <v>219</v>
      </c>
      <c r="Z228" s="11" t="str">
        <f t="shared" si="37"/>
        <v>NORWELL</v>
      </c>
      <c r="AA228" s="11" t="str">
        <f t="shared" si="38"/>
        <v/>
      </c>
      <c r="AB228" s="39">
        <f t="shared" si="33"/>
        <v>0</v>
      </c>
      <c r="AC228" s="39">
        <f t="shared" si="34"/>
        <v>0</v>
      </c>
      <c r="AE228" s="14"/>
      <c r="AF228" s="14"/>
    </row>
    <row r="229" spans="1:32">
      <c r="A229" s="10">
        <f t="shared" si="35"/>
        <v>220</v>
      </c>
      <c r="B229" s="11">
        <v>220</v>
      </c>
      <c r="C229" s="11" t="s">
        <v>269</v>
      </c>
      <c r="D229" s="9" t="s">
        <v>101</v>
      </c>
      <c r="E229" s="20">
        <v>0</v>
      </c>
      <c r="F229" s="44">
        <v>1</v>
      </c>
      <c r="G229" s="15"/>
      <c r="H229" s="14"/>
      <c r="I229" s="14"/>
      <c r="J229" s="14"/>
      <c r="K229" s="14"/>
      <c r="L229" s="16"/>
      <c r="M229" s="14"/>
      <c r="N229" s="14"/>
      <c r="P229" s="14"/>
      <c r="Q229" s="14"/>
      <c r="R229" s="14"/>
      <c r="S229" s="14"/>
      <c r="T229" s="16"/>
      <c r="U229" s="14"/>
      <c r="V229" s="14"/>
      <c r="W229" s="14">
        <f t="shared" si="32"/>
        <v>3</v>
      </c>
      <c r="X229" s="14" t="str">
        <f t="shared" si="31"/>
        <v>You have chosen a district that does not enroll school choice pupils in FY17</v>
      </c>
      <c r="Y229" s="14">
        <f t="shared" si="36"/>
        <v>220</v>
      </c>
      <c r="Z229" s="11" t="str">
        <f t="shared" si="37"/>
        <v>NORWOOD</v>
      </c>
      <c r="AA229" s="11" t="str">
        <f t="shared" si="38"/>
        <v/>
      </c>
      <c r="AB229" s="39">
        <f t="shared" si="33"/>
        <v>0</v>
      </c>
      <c r="AC229" s="39">
        <f t="shared" si="34"/>
        <v>0</v>
      </c>
      <c r="AE229" s="14"/>
      <c r="AF229" s="14"/>
    </row>
    <row r="230" spans="1:32">
      <c r="A230" s="10">
        <f t="shared" si="35"/>
        <v>221</v>
      </c>
      <c r="B230" s="17">
        <v>221</v>
      </c>
      <c r="C230" s="17" t="s">
        <v>435</v>
      </c>
      <c r="D230" s="9" t="s">
        <v>461</v>
      </c>
      <c r="E230" s="20">
        <v>42.4</v>
      </c>
      <c r="F230" s="44">
        <v>1</v>
      </c>
      <c r="G230" s="15">
        <v>42899</v>
      </c>
      <c r="H230" s="14">
        <v>3636377</v>
      </c>
      <c r="I230" s="14">
        <v>784040</v>
      </c>
      <c r="J230" s="14">
        <v>1647307</v>
      </c>
      <c r="K230" s="14">
        <v>6067724</v>
      </c>
      <c r="L230" s="16">
        <v>405.99044444444405</v>
      </c>
      <c r="M230" s="14">
        <v>14945</v>
      </c>
      <c r="N230" s="14">
        <v>5000</v>
      </c>
      <c r="P230" s="14">
        <v>0</v>
      </c>
      <c r="Q230" s="14">
        <v>0</v>
      </c>
      <c r="R230" s="14">
        <v>0</v>
      </c>
      <c r="S230" s="14">
        <v>0</v>
      </c>
      <c r="T230" s="16">
        <v>0</v>
      </c>
      <c r="U230" s="14"/>
      <c r="V230" s="14"/>
      <c r="W230" s="14">
        <f t="shared" si="32"/>
        <v>0</v>
      </c>
      <c r="X230" s="14" t="str">
        <f t="shared" si="31"/>
        <v/>
      </c>
      <c r="Y230" s="14">
        <f t="shared" si="36"/>
        <v>221</v>
      </c>
      <c r="Z230" s="11" t="str">
        <f t="shared" si="37"/>
        <v xml:space="preserve">OAK BLUFFS                   </v>
      </c>
      <c r="AA230" s="11" t="str">
        <f t="shared" si="38"/>
        <v>Yes</v>
      </c>
      <c r="AB230" s="39">
        <f t="shared" si="33"/>
        <v>5000</v>
      </c>
      <c r="AC230" s="39">
        <f t="shared" si="34"/>
        <v>0</v>
      </c>
      <c r="AE230" s="14"/>
      <c r="AF230" s="14"/>
    </row>
    <row r="231" spans="1:32">
      <c r="A231" s="10">
        <f t="shared" si="35"/>
        <v>222</v>
      </c>
      <c r="B231" s="11">
        <v>222</v>
      </c>
      <c r="C231" s="11" t="s">
        <v>270</v>
      </c>
      <c r="D231" s="9" t="s">
        <v>101</v>
      </c>
      <c r="E231" s="20">
        <v>0</v>
      </c>
      <c r="F231" s="44">
        <v>0</v>
      </c>
      <c r="G231" s="11"/>
      <c r="H231" s="14"/>
      <c r="I231" s="14"/>
      <c r="J231" s="14"/>
      <c r="K231" s="14"/>
      <c r="L231" s="16"/>
      <c r="M231" s="14"/>
      <c r="N231" s="14"/>
      <c r="P231" s="14"/>
      <c r="Q231" s="14"/>
      <c r="R231" s="14"/>
      <c r="S231" s="14"/>
      <c r="T231" s="16"/>
      <c r="U231" s="14"/>
      <c r="V231" s="14"/>
      <c r="W231" s="14">
        <f t="shared" si="32"/>
        <v>4</v>
      </c>
      <c r="X231" s="14" t="str">
        <f t="shared" si="31"/>
        <v>You have chosen a non-operating school district</v>
      </c>
      <c r="Y231" s="14">
        <f t="shared" si="36"/>
        <v>222</v>
      </c>
      <c r="Z231" s="11" t="str">
        <f t="shared" si="37"/>
        <v>OAKHAM</v>
      </c>
      <c r="AA231" s="11" t="str">
        <f t="shared" si="38"/>
        <v/>
      </c>
      <c r="AB231" s="39">
        <f t="shared" si="33"/>
        <v>0</v>
      </c>
      <c r="AC231" s="39">
        <f t="shared" si="34"/>
        <v>0</v>
      </c>
      <c r="AE231" s="14"/>
      <c r="AF231" s="14"/>
    </row>
    <row r="232" spans="1:32">
      <c r="A232" s="10">
        <f t="shared" si="35"/>
        <v>223</v>
      </c>
      <c r="B232" s="17">
        <v>223</v>
      </c>
      <c r="C232" s="17" t="s">
        <v>436</v>
      </c>
      <c r="D232" s="9" t="s">
        <v>461</v>
      </c>
      <c r="E232" s="20">
        <v>59.89</v>
      </c>
      <c r="F232" s="44">
        <v>1</v>
      </c>
      <c r="G232" s="15">
        <v>42899</v>
      </c>
      <c r="H232" s="14">
        <v>2340296</v>
      </c>
      <c r="I232" s="14">
        <v>458698</v>
      </c>
      <c r="J232" s="14">
        <v>1376055</v>
      </c>
      <c r="K232" s="14">
        <v>4175049</v>
      </c>
      <c r="L232" s="16">
        <v>590.2728333333323</v>
      </c>
      <c r="M232" s="14">
        <v>7073</v>
      </c>
      <c r="N232" s="14">
        <v>5000</v>
      </c>
      <c r="P232" s="14">
        <v>0</v>
      </c>
      <c r="Q232" s="14">
        <v>0</v>
      </c>
      <c r="R232" s="14">
        <v>0</v>
      </c>
      <c r="S232" s="14">
        <v>0</v>
      </c>
      <c r="T232" s="16">
        <v>0</v>
      </c>
      <c r="U232" s="14"/>
      <c r="V232" s="14"/>
      <c r="W232" s="14">
        <f t="shared" si="32"/>
        <v>0</v>
      </c>
      <c r="X232" s="14" t="str">
        <f t="shared" si="31"/>
        <v/>
      </c>
      <c r="Y232" s="14">
        <f t="shared" si="36"/>
        <v>223</v>
      </c>
      <c r="Z232" s="11" t="str">
        <f t="shared" si="37"/>
        <v xml:space="preserve">ORANGE                       </v>
      </c>
      <c r="AA232" s="11" t="str">
        <f t="shared" si="38"/>
        <v>Yes</v>
      </c>
      <c r="AB232" s="39">
        <f t="shared" si="33"/>
        <v>5000</v>
      </c>
      <c r="AC232" s="39">
        <f t="shared" si="34"/>
        <v>0</v>
      </c>
      <c r="AE232" s="14"/>
      <c r="AF232" s="14"/>
    </row>
    <row r="233" spans="1:32">
      <c r="A233" s="10">
        <f t="shared" si="35"/>
        <v>224</v>
      </c>
      <c r="B233" s="11">
        <v>224</v>
      </c>
      <c r="C233" s="11" t="s">
        <v>271</v>
      </c>
      <c r="D233" s="24" t="s">
        <v>461</v>
      </c>
      <c r="E233" s="20">
        <v>1</v>
      </c>
      <c r="F233" s="44">
        <v>1</v>
      </c>
      <c r="G233" s="15">
        <v>42899</v>
      </c>
      <c r="H233" s="14">
        <v>1712200</v>
      </c>
      <c r="I233" s="14">
        <v>418970</v>
      </c>
      <c r="J233" s="14">
        <v>1045837</v>
      </c>
      <c r="K233" s="14">
        <v>3177007</v>
      </c>
      <c r="L233" s="16">
        <v>201.01533333333319</v>
      </c>
      <c r="M233" s="14">
        <v>15805</v>
      </c>
      <c r="N233" s="14">
        <v>5000</v>
      </c>
      <c r="P233" s="14">
        <v>0</v>
      </c>
      <c r="Q233" s="14">
        <v>0</v>
      </c>
      <c r="R233" s="14">
        <v>0</v>
      </c>
      <c r="S233" s="14">
        <v>0</v>
      </c>
      <c r="T233" s="16">
        <v>0</v>
      </c>
      <c r="U233" s="14"/>
      <c r="V233" s="14"/>
      <c r="W233" s="14">
        <f t="shared" si="32"/>
        <v>0</v>
      </c>
      <c r="X233" s="14" t="str">
        <f t="shared" si="31"/>
        <v/>
      </c>
      <c r="Y233" s="14">
        <f t="shared" si="36"/>
        <v>224</v>
      </c>
      <c r="Z233" s="11" t="str">
        <f t="shared" si="37"/>
        <v>ORLEANS</v>
      </c>
      <c r="AA233" s="11" t="str">
        <f t="shared" si="38"/>
        <v>Yes</v>
      </c>
      <c r="AB233" s="39">
        <f t="shared" si="33"/>
        <v>5000</v>
      </c>
      <c r="AC233" s="39">
        <f t="shared" si="34"/>
        <v>0</v>
      </c>
      <c r="AE233" s="14"/>
      <c r="AF233" s="14"/>
    </row>
    <row r="234" spans="1:32">
      <c r="A234" s="10">
        <f t="shared" si="35"/>
        <v>225</v>
      </c>
      <c r="B234" s="11">
        <v>225</v>
      </c>
      <c r="C234" s="11" t="s">
        <v>272</v>
      </c>
      <c r="D234" s="9" t="s">
        <v>101</v>
      </c>
      <c r="E234" s="20">
        <v>0</v>
      </c>
      <c r="F234" s="44">
        <v>0</v>
      </c>
      <c r="G234" s="11"/>
      <c r="H234" s="14"/>
      <c r="I234" s="14"/>
      <c r="J234" s="14"/>
      <c r="K234" s="14"/>
      <c r="L234" s="16"/>
      <c r="M234" s="14"/>
      <c r="N234" s="14"/>
      <c r="P234" s="14"/>
      <c r="Q234" s="14"/>
      <c r="R234" s="14"/>
      <c r="S234" s="14"/>
      <c r="T234" s="16"/>
      <c r="U234" s="14"/>
      <c r="V234" s="14"/>
      <c r="W234" s="14">
        <f t="shared" si="32"/>
        <v>4</v>
      </c>
      <c r="X234" s="14" t="str">
        <f t="shared" si="31"/>
        <v>You have chosen a non-operating school district</v>
      </c>
      <c r="Y234" s="14">
        <f t="shared" si="36"/>
        <v>225</v>
      </c>
      <c r="Z234" s="11" t="str">
        <f t="shared" si="37"/>
        <v>OTIS</v>
      </c>
      <c r="AA234" s="11" t="str">
        <f t="shared" si="38"/>
        <v/>
      </c>
      <c r="AB234" s="39">
        <f t="shared" si="33"/>
        <v>0</v>
      </c>
      <c r="AC234" s="39">
        <f t="shared" si="34"/>
        <v>0</v>
      </c>
      <c r="AE234" s="14"/>
      <c r="AF234" s="14"/>
    </row>
    <row r="235" spans="1:32">
      <c r="A235" s="10">
        <f t="shared" si="35"/>
        <v>226</v>
      </c>
      <c r="B235" s="11">
        <v>226</v>
      </c>
      <c r="C235" s="11" t="s">
        <v>273</v>
      </c>
      <c r="D235" s="9" t="s">
        <v>461</v>
      </c>
      <c r="E235" s="20">
        <v>16.53</v>
      </c>
      <c r="F235" s="44">
        <v>1</v>
      </c>
      <c r="G235" s="15">
        <v>42899</v>
      </c>
      <c r="H235" s="14">
        <v>8549561</v>
      </c>
      <c r="I235" s="14">
        <v>1589841</v>
      </c>
      <c r="J235" s="14">
        <v>5031377</v>
      </c>
      <c r="K235" s="14">
        <v>15170779</v>
      </c>
      <c r="L235" s="16">
        <v>1665.8942222222188</v>
      </c>
      <c r="M235" s="14">
        <v>9107</v>
      </c>
      <c r="N235" s="14">
        <v>5000</v>
      </c>
      <c r="P235" s="14">
        <v>0</v>
      </c>
      <c r="Q235" s="14">
        <v>0</v>
      </c>
      <c r="R235" s="14">
        <v>0</v>
      </c>
      <c r="S235" s="14">
        <v>0</v>
      </c>
      <c r="T235" s="16">
        <v>0</v>
      </c>
      <c r="U235" s="14"/>
      <c r="V235" s="14"/>
      <c r="W235" s="14">
        <f t="shared" si="32"/>
        <v>0</v>
      </c>
      <c r="X235" s="14" t="str">
        <f t="shared" si="31"/>
        <v/>
      </c>
      <c r="Y235" s="14">
        <f t="shared" si="36"/>
        <v>226</v>
      </c>
      <c r="Z235" s="11" t="str">
        <f t="shared" si="37"/>
        <v>OXFORD</v>
      </c>
      <c r="AA235" s="11" t="str">
        <f t="shared" si="38"/>
        <v>Yes</v>
      </c>
      <c r="AB235" s="39">
        <f t="shared" si="33"/>
        <v>5000</v>
      </c>
      <c r="AC235" s="39">
        <f t="shared" si="34"/>
        <v>0</v>
      </c>
      <c r="AE235" s="14"/>
      <c r="AF235" s="14"/>
    </row>
    <row r="236" spans="1:32">
      <c r="A236" s="10">
        <f t="shared" si="35"/>
        <v>227</v>
      </c>
      <c r="B236" s="11">
        <v>227</v>
      </c>
      <c r="C236" s="11" t="s">
        <v>274</v>
      </c>
      <c r="D236" s="9" t="s">
        <v>461</v>
      </c>
      <c r="E236" s="20">
        <v>25.240000000000006</v>
      </c>
      <c r="F236" s="44">
        <v>1</v>
      </c>
      <c r="G236" s="15">
        <v>42899</v>
      </c>
      <c r="H236" s="14">
        <v>6585445</v>
      </c>
      <c r="I236" s="14">
        <v>1470138</v>
      </c>
      <c r="J236" s="14">
        <v>4341339</v>
      </c>
      <c r="K236" s="14">
        <v>12396922</v>
      </c>
      <c r="L236" s="16">
        <v>1320.1707222222192</v>
      </c>
      <c r="M236" s="14">
        <v>9390</v>
      </c>
      <c r="N236" s="14">
        <v>5000</v>
      </c>
      <c r="P236" s="14">
        <v>0</v>
      </c>
      <c r="Q236" s="14">
        <v>0</v>
      </c>
      <c r="R236" s="14">
        <v>0</v>
      </c>
      <c r="S236" s="14">
        <v>0</v>
      </c>
      <c r="T236" s="16">
        <v>0</v>
      </c>
      <c r="U236" s="14"/>
      <c r="V236" s="14"/>
      <c r="W236" s="14">
        <f t="shared" si="32"/>
        <v>0</v>
      </c>
      <c r="X236" s="14" t="str">
        <f t="shared" si="31"/>
        <v/>
      </c>
      <c r="Y236" s="14">
        <f t="shared" si="36"/>
        <v>227</v>
      </c>
      <c r="Z236" s="11" t="str">
        <f t="shared" si="37"/>
        <v>PALMER</v>
      </c>
      <c r="AA236" s="11" t="str">
        <f t="shared" si="38"/>
        <v>Yes</v>
      </c>
      <c r="AB236" s="39">
        <f t="shared" si="33"/>
        <v>5000</v>
      </c>
      <c r="AC236" s="39">
        <f t="shared" si="34"/>
        <v>0</v>
      </c>
      <c r="AE236" s="14"/>
      <c r="AF236" s="14"/>
    </row>
    <row r="237" spans="1:32">
      <c r="A237" s="10">
        <f t="shared" si="35"/>
        <v>228</v>
      </c>
      <c r="B237" s="11">
        <v>228</v>
      </c>
      <c r="C237" s="11" t="s">
        <v>275</v>
      </c>
      <c r="D237" s="9" t="s">
        <v>101</v>
      </c>
      <c r="E237" s="20">
        <v>0</v>
      </c>
      <c r="F237" s="44">
        <v>0</v>
      </c>
      <c r="G237" s="15"/>
      <c r="H237" s="14"/>
      <c r="I237" s="14"/>
      <c r="J237" s="14"/>
      <c r="K237" s="14"/>
      <c r="L237" s="16"/>
      <c r="M237" s="14"/>
      <c r="N237" s="14"/>
      <c r="P237" s="14"/>
      <c r="Q237" s="14"/>
      <c r="R237" s="14"/>
      <c r="S237" s="14"/>
      <c r="T237" s="16"/>
      <c r="U237" s="14"/>
      <c r="V237" s="14"/>
      <c r="W237" s="14">
        <f t="shared" si="32"/>
        <v>4</v>
      </c>
      <c r="X237" s="14" t="str">
        <f t="shared" si="31"/>
        <v>You have chosen a non-operating school district</v>
      </c>
      <c r="Y237" s="14">
        <f t="shared" si="36"/>
        <v>228</v>
      </c>
      <c r="Z237" s="11" t="str">
        <f t="shared" si="37"/>
        <v>PAXTON</v>
      </c>
      <c r="AA237" s="11" t="str">
        <f t="shared" si="38"/>
        <v/>
      </c>
      <c r="AB237" s="39">
        <f t="shared" si="33"/>
        <v>0</v>
      </c>
      <c r="AC237" s="39">
        <f t="shared" si="34"/>
        <v>0</v>
      </c>
      <c r="AE237" s="14"/>
      <c r="AF237" s="14"/>
    </row>
    <row r="238" spans="1:32">
      <c r="A238" s="10">
        <f t="shared" si="35"/>
        <v>229</v>
      </c>
      <c r="B238" s="11">
        <v>229</v>
      </c>
      <c r="C238" s="11" t="s">
        <v>276</v>
      </c>
      <c r="D238" s="9" t="s">
        <v>461</v>
      </c>
      <c r="E238" s="20">
        <v>96.030000000000015</v>
      </c>
      <c r="F238" s="44">
        <v>1</v>
      </c>
      <c r="G238" s="15">
        <v>42899</v>
      </c>
      <c r="H238" s="14">
        <v>23951317</v>
      </c>
      <c r="I238" s="14">
        <v>4105968</v>
      </c>
      <c r="J238" s="14">
        <v>12887034</v>
      </c>
      <c r="K238" s="14">
        <v>40944319</v>
      </c>
      <c r="L238" s="16">
        <v>5090.0579444445348</v>
      </c>
      <c r="M238" s="14">
        <v>8044</v>
      </c>
      <c r="N238" s="14">
        <v>5000</v>
      </c>
      <c r="P238" s="14">
        <v>935913</v>
      </c>
      <c r="Q238" s="14">
        <v>346284</v>
      </c>
      <c r="R238" s="14">
        <v>503569</v>
      </c>
      <c r="S238" s="14">
        <v>1785766</v>
      </c>
      <c r="T238" s="16">
        <v>429.27905555555554</v>
      </c>
      <c r="U238" s="14">
        <v>4160</v>
      </c>
      <c r="V238" s="14">
        <v>3120</v>
      </c>
      <c r="W238" s="14">
        <f t="shared" si="32"/>
        <v>0</v>
      </c>
      <c r="X238" s="14" t="str">
        <f t="shared" si="31"/>
        <v/>
      </c>
      <c r="Y238" s="14">
        <f t="shared" si="36"/>
        <v>229</v>
      </c>
      <c r="Z238" s="11" t="str">
        <f t="shared" si="37"/>
        <v>PEABODY</v>
      </c>
      <c r="AA238" s="11" t="str">
        <f t="shared" si="38"/>
        <v>Yes</v>
      </c>
      <c r="AB238" s="39">
        <f t="shared" si="33"/>
        <v>5000</v>
      </c>
      <c r="AC238" s="39">
        <f t="shared" si="34"/>
        <v>3120</v>
      </c>
      <c r="AE238" s="14"/>
      <c r="AF238" s="14"/>
    </row>
    <row r="239" spans="1:32">
      <c r="A239" s="10">
        <f t="shared" si="35"/>
        <v>230</v>
      </c>
      <c r="B239" s="17">
        <v>230</v>
      </c>
      <c r="C239" s="17" t="s">
        <v>437</v>
      </c>
      <c r="D239" s="9" t="s">
        <v>461</v>
      </c>
      <c r="E239" s="20">
        <v>54.489999999999988</v>
      </c>
      <c r="F239" s="44">
        <v>1</v>
      </c>
      <c r="G239" s="15">
        <v>42899</v>
      </c>
      <c r="H239" s="14">
        <v>914699</v>
      </c>
      <c r="I239" s="14">
        <v>209552</v>
      </c>
      <c r="J239" s="14">
        <v>488944</v>
      </c>
      <c r="K239" s="14">
        <v>1613195</v>
      </c>
      <c r="L239" s="16">
        <v>115.62222222222226</v>
      </c>
      <c r="M239" s="14">
        <v>13952</v>
      </c>
      <c r="N239" s="14">
        <v>5000</v>
      </c>
      <c r="P239" s="14">
        <v>0</v>
      </c>
      <c r="Q239" s="14">
        <v>0</v>
      </c>
      <c r="R239" s="14">
        <v>0</v>
      </c>
      <c r="S239" s="14">
        <v>0</v>
      </c>
      <c r="T239" s="16">
        <v>0</v>
      </c>
      <c r="U239" s="14"/>
      <c r="V239" s="14"/>
      <c r="W239" s="14">
        <f t="shared" si="32"/>
        <v>0</v>
      </c>
      <c r="X239" s="14" t="str">
        <f t="shared" si="31"/>
        <v/>
      </c>
      <c r="Y239" s="14">
        <f t="shared" si="36"/>
        <v>230</v>
      </c>
      <c r="Z239" s="11" t="str">
        <f t="shared" si="37"/>
        <v xml:space="preserve">PELHAM                       </v>
      </c>
      <c r="AA239" s="11" t="str">
        <f t="shared" si="38"/>
        <v>Yes</v>
      </c>
      <c r="AB239" s="39">
        <f t="shared" si="33"/>
        <v>5000</v>
      </c>
      <c r="AC239" s="39">
        <f t="shared" si="34"/>
        <v>0</v>
      </c>
      <c r="AE239" s="14"/>
      <c r="AF239" s="14"/>
    </row>
    <row r="240" spans="1:32">
      <c r="A240" s="10">
        <f t="shared" si="35"/>
        <v>231</v>
      </c>
      <c r="B240" s="11">
        <v>231</v>
      </c>
      <c r="C240" s="11" t="s">
        <v>277</v>
      </c>
      <c r="D240" s="9" t="s">
        <v>101</v>
      </c>
      <c r="E240" s="20">
        <v>0</v>
      </c>
      <c r="F240" s="44">
        <v>1</v>
      </c>
      <c r="G240" s="11"/>
      <c r="H240" s="14"/>
      <c r="I240" s="14"/>
      <c r="J240" s="14"/>
      <c r="K240" s="14"/>
      <c r="L240" s="16"/>
      <c r="M240" s="14"/>
      <c r="N240" s="14"/>
      <c r="P240" s="14"/>
      <c r="Q240" s="14"/>
      <c r="R240" s="14"/>
      <c r="S240" s="14"/>
      <c r="T240" s="16"/>
      <c r="U240" s="14"/>
      <c r="V240" s="14"/>
      <c r="W240" s="14">
        <f t="shared" si="32"/>
        <v>3</v>
      </c>
      <c r="X240" s="14" t="str">
        <f t="shared" si="31"/>
        <v>You have chosen a district that does not enroll school choice pupils in FY17</v>
      </c>
      <c r="Y240" s="14">
        <f t="shared" si="36"/>
        <v>231</v>
      </c>
      <c r="Z240" s="11" t="str">
        <f t="shared" si="37"/>
        <v>PEMBROKE</v>
      </c>
      <c r="AA240" s="11" t="str">
        <f t="shared" si="38"/>
        <v/>
      </c>
      <c r="AB240" s="39">
        <f t="shared" si="33"/>
        <v>0</v>
      </c>
      <c r="AC240" s="39">
        <f t="shared" si="34"/>
        <v>0</v>
      </c>
      <c r="AE240" s="14"/>
      <c r="AF240" s="14"/>
    </row>
    <row r="241" spans="1:32">
      <c r="A241" s="10">
        <f t="shared" si="35"/>
        <v>232</v>
      </c>
      <c r="B241" s="11">
        <v>232</v>
      </c>
      <c r="C241" s="11" t="s">
        <v>278</v>
      </c>
      <c r="D241" s="9" t="s">
        <v>101</v>
      </c>
      <c r="E241" s="20">
        <v>0</v>
      </c>
      <c r="F241" s="44">
        <v>0</v>
      </c>
      <c r="G241" s="15"/>
      <c r="H241" s="14"/>
      <c r="I241" s="14"/>
      <c r="J241" s="14"/>
      <c r="K241" s="14"/>
      <c r="L241" s="16"/>
      <c r="M241" s="14"/>
      <c r="N241" s="14"/>
      <c r="P241" s="14"/>
      <c r="Q241" s="14"/>
      <c r="R241" s="14"/>
      <c r="S241" s="14"/>
      <c r="T241" s="16"/>
      <c r="U241" s="14"/>
      <c r="V241" s="14"/>
      <c r="W241" s="14">
        <f t="shared" si="32"/>
        <v>4</v>
      </c>
      <c r="X241" s="14" t="str">
        <f t="shared" si="31"/>
        <v>You have chosen a non-operating school district</v>
      </c>
      <c r="Y241" s="14">
        <f t="shared" si="36"/>
        <v>232</v>
      </c>
      <c r="Z241" s="11" t="str">
        <f t="shared" si="37"/>
        <v>PEPPERELL</v>
      </c>
      <c r="AA241" s="11" t="str">
        <f t="shared" si="38"/>
        <v/>
      </c>
      <c r="AB241" s="39">
        <f t="shared" si="33"/>
        <v>0</v>
      </c>
      <c r="AC241" s="39">
        <f t="shared" si="34"/>
        <v>0</v>
      </c>
      <c r="AE241" s="14"/>
      <c r="AF241" s="14"/>
    </row>
    <row r="242" spans="1:32">
      <c r="A242" s="10">
        <f t="shared" si="35"/>
        <v>233</v>
      </c>
      <c r="B242" s="11">
        <v>233</v>
      </c>
      <c r="C242" s="11" t="s">
        <v>279</v>
      </c>
      <c r="D242" s="9" t="s">
        <v>101</v>
      </c>
      <c r="E242" s="20">
        <v>0</v>
      </c>
      <c r="F242" s="44">
        <v>0</v>
      </c>
      <c r="G242" s="11"/>
      <c r="H242" s="14"/>
      <c r="I242" s="14"/>
      <c r="J242" s="14"/>
      <c r="K242" s="14"/>
      <c r="L242" s="16"/>
      <c r="M242" s="14"/>
      <c r="N242" s="14"/>
      <c r="P242" s="14"/>
      <c r="Q242" s="14"/>
      <c r="R242" s="14"/>
      <c r="S242" s="14"/>
      <c r="T242" s="16"/>
      <c r="U242" s="14"/>
      <c r="V242" s="14"/>
      <c r="W242" s="14">
        <f t="shared" si="32"/>
        <v>4</v>
      </c>
      <c r="X242" s="14" t="str">
        <f t="shared" si="31"/>
        <v>You have chosen a non-operating school district</v>
      </c>
      <c r="Y242" s="14">
        <f t="shared" si="36"/>
        <v>233</v>
      </c>
      <c r="Z242" s="11" t="str">
        <f t="shared" si="37"/>
        <v>PERU</v>
      </c>
      <c r="AA242" s="11" t="str">
        <f t="shared" si="38"/>
        <v/>
      </c>
      <c r="AB242" s="39">
        <f t="shared" si="33"/>
        <v>0</v>
      </c>
      <c r="AC242" s="39">
        <f t="shared" si="34"/>
        <v>0</v>
      </c>
      <c r="AE242" s="14"/>
      <c r="AF242" s="14"/>
    </row>
    <row r="243" spans="1:32">
      <c r="A243" s="10">
        <f t="shared" si="35"/>
        <v>234</v>
      </c>
      <c r="B243" s="17">
        <v>234</v>
      </c>
      <c r="C243" s="17" t="s">
        <v>33</v>
      </c>
      <c r="D243" s="9" t="s">
        <v>461</v>
      </c>
      <c r="E243" s="20">
        <v>65.319999999999993</v>
      </c>
      <c r="F243" s="44">
        <v>1</v>
      </c>
      <c r="G243" s="15">
        <v>42899</v>
      </c>
      <c r="H243" s="14">
        <v>786086</v>
      </c>
      <c r="I243" s="14">
        <v>189706</v>
      </c>
      <c r="J243" s="14">
        <v>395801</v>
      </c>
      <c r="K243" s="14">
        <v>1371593</v>
      </c>
      <c r="L243" s="16">
        <v>114.3555555555556</v>
      </c>
      <c r="M243" s="14">
        <v>11994</v>
      </c>
      <c r="N243" s="14">
        <v>5000</v>
      </c>
      <c r="P243" s="14">
        <v>0</v>
      </c>
      <c r="Q243" s="14">
        <v>0</v>
      </c>
      <c r="R243" s="14">
        <v>0</v>
      </c>
      <c r="S243" s="14">
        <v>0</v>
      </c>
      <c r="T243" s="16">
        <v>0</v>
      </c>
      <c r="U243" s="14"/>
      <c r="V243" s="14"/>
      <c r="W243" s="14">
        <f t="shared" si="32"/>
        <v>0</v>
      </c>
      <c r="X243" s="14" t="str">
        <f t="shared" si="31"/>
        <v/>
      </c>
      <c r="Y243" s="14">
        <f t="shared" si="36"/>
        <v>234</v>
      </c>
      <c r="Z243" s="11" t="str">
        <f t="shared" si="37"/>
        <v xml:space="preserve">PETERSHAM                    </v>
      </c>
      <c r="AA243" s="11" t="str">
        <f t="shared" si="38"/>
        <v>Yes</v>
      </c>
      <c r="AB243" s="39">
        <f t="shared" si="33"/>
        <v>5000</v>
      </c>
      <c r="AC243" s="39">
        <f t="shared" si="34"/>
        <v>0</v>
      </c>
      <c r="AE243" s="14"/>
      <c r="AF243" s="14"/>
    </row>
    <row r="244" spans="1:32">
      <c r="A244" s="10">
        <f t="shared" si="35"/>
        <v>235</v>
      </c>
      <c r="B244" s="11">
        <v>235</v>
      </c>
      <c r="C244" s="11" t="s">
        <v>280</v>
      </c>
      <c r="D244" s="9" t="s">
        <v>101</v>
      </c>
      <c r="E244" s="20">
        <v>0</v>
      </c>
      <c r="F244" s="44">
        <v>0</v>
      </c>
      <c r="G244" s="11"/>
      <c r="H244" s="14"/>
      <c r="I244" s="14"/>
      <c r="J244" s="14"/>
      <c r="K244" s="14"/>
      <c r="L244" s="16"/>
      <c r="M244" s="14"/>
      <c r="N244" s="14"/>
      <c r="P244" s="14"/>
      <c r="Q244" s="14"/>
      <c r="R244" s="14"/>
      <c r="S244" s="14"/>
      <c r="T244" s="16"/>
      <c r="U244" s="14"/>
      <c r="V244" s="14"/>
      <c r="W244" s="14">
        <f t="shared" si="32"/>
        <v>4</v>
      </c>
      <c r="X244" s="14" t="str">
        <f t="shared" si="31"/>
        <v>You have chosen a non-operating school district</v>
      </c>
      <c r="Y244" s="14">
        <f t="shared" si="36"/>
        <v>235</v>
      </c>
      <c r="Z244" s="11" t="str">
        <f t="shared" si="37"/>
        <v>PHILLIPSTON</v>
      </c>
      <c r="AA244" s="11" t="str">
        <f t="shared" si="38"/>
        <v/>
      </c>
      <c r="AB244" s="39">
        <f t="shared" si="33"/>
        <v>0</v>
      </c>
      <c r="AC244" s="39">
        <f t="shared" si="34"/>
        <v>0</v>
      </c>
      <c r="AE244" s="14"/>
      <c r="AF244" s="14"/>
    </row>
    <row r="245" spans="1:32">
      <c r="A245" s="10">
        <f t="shared" si="35"/>
        <v>236</v>
      </c>
      <c r="B245" s="17">
        <v>236</v>
      </c>
      <c r="C245" s="17" t="s">
        <v>34</v>
      </c>
      <c r="D245" s="9" t="s">
        <v>461</v>
      </c>
      <c r="E245" s="20">
        <v>106.05999999999999</v>
      </c>
      <c r="F245" s="44">
        <v>1</v>
      </c>
      <c r="G245" s="15">
        <v>42899</v>
      </c>
      <c r="H245" s="14">
        <v>27967926</v>
      </c>
      <c r="I245" s="14">
        <v>3907267</v>
      </c>
      <c r="J245" s="14">
        <v>16825712</v>
      </c>
      <c r="K245" s="14">
        <v>48700905</v>
      </c>
      <c r="L245" s="16">
        <v>4870.0251666667582</v>
      </c>
      <c r="M245" s="14">
        <v>10000</v>
      </c>
      <c r="N245" s="14">
        <v>5000</v>
      </c>
      <c r="P245" s="14">
        <v>5248128</v>
      </c>
      <c r="Q245" s="14">
        <v>262756</v>
      </c>
      <c r="R245" s="14">
        <v>3157313</v>
      </c>
      <c r="S245" s="14">
        <v>8668197</v>
      </c>
      <c r="T245" s="16">
        <v>327.49933333333291</v>
      </c>
      <c r="U245" s="14">
        <v>26468</v>
      </c>
      <c r="V245" s="14">
        <v>5000</v>
      </c>
      <c r="W245" s="14">
        <f t="shared" si="32"/>
        <v>0</v>
      </c>
      <c r="X245" s="14" t="str">
        <f t="shared" si="31"/>
        <v/>
      </c>
      <c r="Y245" s="14">
        <f t="shared" si="36"/>
        <v>236</v>
      </c>
      <c r="Z245" s="11" t="str">
        <f t="shared" si="37"/>
        <v xml:space="preserve">PITTSFIELD                   </v>
      </c>
      <c r="AA245" s="11" t="str">
        <f t="shared" si="38"/>
        <v>Yes</v>
      </c>
      <c r="AB245" s="39">
        <f t="shared" si="33"/>
        <v>5000</v>
      </c>
      <c r="AC245" s="39">
        <f t="shared" si="34"/>
        <v>5000</v>
      </c>
      <c r="AE245" s="14"/>
      <c r="AF245" s="14"/>
    </row>
    <row r="246" spans="1:32">
      <c r="A246" s="10">
        <f t="shared" si="35"/>
        <v>237</v>
      </c>
      <c r="B246" s="11">
        <v>237</v>
      </c>
      <c r="C246" s="11" t="s">
        <v>281</v>
      </c>
      <c r="D246" s="9" t="s">
        <v>101</v>
      </c>
      <c r="E246" s="20">
        <v>0</v>
      </c>
      <c r="F246" s="44">
        <v>0</v>
      </c>
      <c r="G246" s="11"/>
      <c r="H246" s="14"/>
      <c r="I246" s="14"/>
      <c r="J246" s="14"/>
      <c r="K246" s="14"/>
      <c r="L246" s="16"/>
      <c r="M246" s="14"/>
      <c r="N246" s="14"/>
      <c r="P246" s="14"/>
      <c r="Q246" s="14"/>
      <c r="R246" s="14"/>
      <c r="S246" s="14"/>
      <c r="T246" s="16"/>
      <c r="U246" s="14"/>
      <c r="V246" s="14"/>
      <c r="W246" s="14">
        <f t="shared" si="32"/>
        <v>4</v>
      </c>
      <c r="X246" s="14" t="str">
        <f t="shared" si="31"/>
        <v>You have chosen a non-operating school district</v>
      </c>
      <c r="Y246" s="14">
        <f t="shared" si="36"/>
        <v>237</v>
      </c>
      <c r="Z246" s="11" t="str">
        <f t="shared" si="37"/>
        <v>PLAINFIELD</v>
      </c>
      <c r="AA246" s="11" t="str">
        <f t="shared" si="38"/>
        <v/>
      </c>
      <c r="AB246" s="39">
        <f t="shared" si="33"/>
        <v>0</v>
      </c>
      <c r="AC246" s="39">
        <f t="shared" si="34"/>
        <v>0</v>
      </c>
      <c r="AE246" s="14"/>
      <c r="AF246" s="14"/>
    </row>
    <row r="247" spans="1:32">
      <c r="A247" s="10">
        <f t="shared" si="35"/>
        <v>238</v>
      </c>
      <c r="B247" s="11">
        <v>238</v>
      </c>
      <c r="C247" s="11" t="s">
        <v>282</v>
      </c>
      <c r="D247" s="9" t="s">
        <v>101</v>
      </c>
      <c r="E247" s="20">
        <v>0</v>
      </c>
      <c r="F247" s="44">
        <v>1</v>
      </c>
      <c r="G247" s="15"/>
      <c r="H247" s="14"/>
      <c r="I247" s="14"/>
      <c r="J247" s="14"/>
      <c r="K247" s="14"/>
      <c r="L247" s="16"/>
      <c r="M247" s="14"/>
      <c r="N247" s="14"/>
      <c r="P247" s="14"/>
      <c r="Q247" s="14"/>
      <c r="R247" s="14"/>
      <c r="S247" s="14"/>
      <c r="T247" s="16"/>
      <c r="U247" s="14"/>
      <c r="V247" s="14"/>
      <c r="W247" s="14">
        <f t="shared" si="32"/>
        <v>3</v>
      </c>
      <c r="X247" s="14" t="str">
        <f t="shared" si="31"/>
        <v>You have chosen a district that does not enroll school choice pupils in FY17</v>
      </c>
      <c r="Y247" s="14">
        <f t="shared" si="36"/>
        <v>238</v>
      </c>
      <c r="Z247" s="11" t="str">
        <f t="shared" si="37"/>
        <v>PLAINVILLE</v>
      </c>
      <c r="AA247" s="11" t="str">
        <f t="shared" si="38"/>
        <v/>
      </c>
      <c r="AB247" s="39">
        <f t="shared" si="33"/>
        <v>0</v>
      </c>
      <c r="AC247" s="39">
        <f t="shared" si="34"/>
        <v>0</v>
      </c>
      <c r="AE247" s="14"/>
      <c r="AF247" s="14"/>
    </row>
    <row r="248" spans="1:32">
      <c r="A248" s="10">
        <f t="shared" si="35"/>
        <v>239</v>
      </c>
      <c r="B248" s="11">
        <v>239</v>
      </c>
      <c r="C248" s="11" t="s">
        <v>283</v>
      </c>
      <c r="D248" s="9" t="s">
        <v>101</v>
      </c>
      <c r="E248" s="20">
        <v>0</v>
      </c>
      <c r="F248" s="44">
        <v>1</v>
      </c>
      <c r="G248" s="11"/>
      <c r="H248" s="14"/>
      <c r="I248" s="14"/>
      <c r="J248" s="14"/>
      <c r="K248" s="14"/>
      <c r="L248" s="16"/>
      <c r="M248" s="14"/>
      <c r="N248" s="14"/>
      <c r="P248" s="14"/>
      <c r="Q248" s="14"/>
      <c r="R248" s="14"/>
      <c r="S248" s="14"/>
      <c r="T248" s="16"/>
      <c r="U248" s="14"/>
      <c r="V248" s="14"/>
      <c r="W248" s="14">
        <f t="shared" si="32"/>
        <v>3</v>
      </c>
      <c r="X248" s="14" t="str">
        <f t="shared" si="31"/>
        <v>You have chosen a district that does not enroll school choice pupils in FY17</v>
      </c>
      <c r="Y248" s="14">
        <f t="shared" si="36"/>
        <v>239</v>
      </c>
      <c r="Z248" s="11" t="str">
        <f t="shared" si="37"/>
        <v>PLYMOUTH</v>
      </c>
      <c r="AA248" s="11" t="str">
        <f t="shared" si="38"/>
        <v/>
      </c>
      <c r="AB248" s="39">
        <f t="shared" si="33"/>
        <v>0</v>
      </c>
      <c r="AC248" s="39">
        <f t="shared" si="34"/>
        <v>0</v>
      </c>
      <c r="AE248" s="14"/>
      <c r="AF248" s="14"/>
    </row>
    <row r="249" spans="1:32">
      <c r="A249" s="10">
        <f t="shared" si="35"/>
        <v>240</v>
      </c>
      <c r="B249" s="11">
        <v>240</v>
      </c>
      <c r="C249" s="11" t="s">
        <v>284</v>
      </c>
      <c r="D249" s="9" t="s">
        <v>461</v>
      </c>
      <c r="E249" s="20">
        <v>7</v>
      </c>
      <c r="F249" s="44">
        <v>1</v>
      </c>
      <c r="G249" s="15">
        <v>42899</v>
      </c>
      <c r="H249" s="14">
        <v>1357299</v>
      </c>
      <c r="I249" s="14">
        <v>280627</v>
      </c>
      <c r="J249" s="14">
        <v>678055</v>
      </c>
      <c r="K249" s="14">
        <v>2315981</v>
      </c>
      <c r="L249" s="16">
        <v>210.67999999999986</v>
      </c>
      <c r="M249" s="14">
        <v>10993</v>
      </c>
      <c r="N249" s="14">
        <v>5000</v>
      </c>
      <c r="P249" s="14">
        <v>0</v>
      </c>
      <c r="Q249" s="14">
        <v>0</v>
      </c>
      <c r="R249" s="14">
        <v>0</v>
      </c>
      <c r="S249" s="14">
        <v>0</v>
      </c>
      <c r="T249" s="16">
        <v>0</v>
      </c>
      <c r="U249" s="14"/>
      <c r="V249" s="14"/>
      <c r="W249" s="14">
        <f t="shared" si="32"/>
        <v>0</v>
      </c>
      <c r="X249" s="14" t="str">
        <f t="shared" si="31"/>
        <v/>
      </c>
      <c r="Y249" s="14">
        <f t="shared" si="36"/>
        <v>240</v>
      </c>
      <c r="Z249" s="11" t="str">
        <f t="shared" si="37"/>
        <v>PLYMPTON</v>
      </c>
      <c r="AA249" s="11" t="str">
        <f t="shared" si="38"/>
        <v>Yes</v>
      </c>
      <c r="AB249" s="39">
        <f t="shared" si="33"/>
        <v>5000</v>
      </c>
      <c r="AC249" s="39">
        <f t="shared" si="34"/>
        <v>0</v>
      </c>
      <c r="AE249" s="14"/>
      <c r="AF249" s="14"/>
    </row>
    <row r="250" spans="1:32">
      <c r="A250" s="10">
        <f t="shared" si="35"/>
        <v>241</v>
      </c>
      <c r="B250" s="11">
        <v>241</v>
      </c>
      <c r="C250" s="11" t="s">
        <v>285</v>
      </c>
      <c r="D250" s="9" t="s">
        <v>101</v>
      </c>
      <c r="E250" s="20">
        <v>0</v>
      </c>
      <c r="F250" s="44">
        <v>0</v>
      </c>
      <c r="G250" s="11"/>
      <c r="H250" s="14"/>
      <c r="I250" s="14"/>
      <c r="J250" s="14"/>
      <c r="K250" s="14"/>
      <c r="L250" s="16"/>
      <c r="M250" s="14"/>
      <c r="N250" s="14"/>
      <c r="P250" s="14"/>
      <c r="Q250" s="14"/>
      <c r="R250" s="14"/>
      <c r="S250" s="14"/>
      <c r="T250" s="16"/>
      <c r="U250" s="14"/>
      <c r="V250" s="14"/>
      <c r="W250" s="14">
        <f t="shared" si="32"/>
        <v>4</v>
      </c>
      <c r="X250" s="14" t="str">
        <f t="shared" si="31"/>
        <v>You have chosen a non-operating school district</v>
      </c>
      <c r="Y250" s="14">
        <f t="shared" si="36"/>
        <v>241</v>
      </c>
      <c r="Z250" s="11" t="str">
        <f t="shared" si="37"/>
        <v>PRINCETON</v>
      </c>
      <c r="AA250" s="11" t="str">
        <f t="shared" si="38"/>
        <v/>
      </c>
      <c r="AB250" s="39">
        <f t="shared" si="33"/>
        <v>0</v>
      </c>
      <c r="AC250" s="39">
        <f t="shared" si="34"/>
        <v>0</v>
      </c>
      <c r="AE250" s="14"/>
      <c r="AF250" s="14"/>
    </row>
    <row r="251" spans="1:32">
      <c r="A251" s="10">
        <f t="shared" si="35"/>
        <v>242</v>
      </c>
      <c r="B251" s="17">
        <v>242</v>
      </c>
      <c r="C251" s="17" t="s">
        <v>35</v>
      </c>
      <c r="D251" s="9" t="s">
        <v>461</v>
      </c>
      <c r="E251" s="20">
        <v>54.12</v>
      </c>
      <c r="F251" s="44">
        <v>1</v>
      </c>
      <c r="G251" s="15">
        <v>42899</v>
      </c>
      <c r="H251" s="14">
        <v>1748198</v>
      </c>
      <c r="I251" s="14">
        <v>372571</v>
      </c>
      <c r="J251" s="14">
        <v>1481504</v>
      </c>
      <c r="K251" s="14">
        <v>3602273</v>
      </c>
      <c r="L251" s="16">
        <v>108.67422222222224</v>
      </c>
      <c r="M251" s="14">
        <v>33147</v>
      </c>
      <c r="N251" s="14">
        <v>5000</v>
      </c>
      <c r="P251" s="14">
        <v>0</v>
      </c>
      <c r="Q251" s="14">
        <v>0</v>
      </c>
      <c r="R251" s="14">
        <v>0</v>
      </c>
      <c r="S251" s="14">
        <v>0</v>
      </c>
      <c r="T251" s="16">
        <v>0</v>
      </c>
      <c r="U251" s="14"/>
      <c r="V251" s="14"/>
      <c r="W251" s="14">
        <f t="shared" si="32"/>
        <v>0</v>
      </c>
      <c r="X251" s="14" t="str">
        <f t="shared" si="31"/>
        <v/>
      </c>
      <c r="Y251" s="14">
        <f t="shared" si="36"/>
        <v>242</v>
      </c>
      <c r="Z251" s="11" t="str">
        <f t="shared" si="37"/>
        <v xml:space="preserve">PROVINCETOWN                 </v>
      </c>
      <c r="AA251" s="11" t="str">
        <f t="shared" si="38"/>
        <v>Yes</v>
      </c>
      <c r="AB251" s="39">
        <f t="shared" si="33"/>
        <v>5000</v>
      </c>
      <c r="AC251" s="39">
        <f t="shared" si="34"/>
        <v>0</v>
      </c>
      <c r="AE251" s="14"/>
      <c r="AF251" s="14"/>
    </row>
    <row r="252" spans="1:32">
      <c r="A252" s="10">
        <f t="shared" si="35"/>
        <v>243</v>
      </c>
      <c r="B252" s="11">
        <v>243</v>
      </c>
      <c r="C252" s="11" t="s">
        <v>286</v>
      </c>
      <c r="D252" s="9" t="s">
        <v>101</v>
      </c>
      <c r="E252" s="20">
        <v>0</v>
      </c>
      <c r="F252" s="44">
        <v>1</v>
      </c>
      <c r="G252" s="11"/>
      <c r="H252" s="14"/>
      <c r="I252" s="14"/>
      <c r="J252" s="14"/>
      <c r="K252" s="14"/>
      <c r="L252" s="16"/>
      <c r="M252" s="14"/>
      <c r="N252" s="14"/>
      <c r="P252" s="14"/>
      <c r="Q252" s="14"/>
      <c r="R252" s="14"/>
      <c r="S252" s="14"/>
      <c r="T252" s="16"/>
      <c r="U252" s="14"/>
      <c r="V252" s="14"/>
      <c r="W252" s="14">
        <f t="shared" si="32"/>
        <v>3</v>
      </c>
      <c r="X252" s="14" t="str">
        <f t="shared" si="31"/>
        <v>You have chosen a district that does not enroll school choice pupils in FY17</v>
      </c>
      <c r="Y252" s="14">
        <f t="shared" si="36"/>
        <v>243</v>
      </c>
      <c r="Z252" s="11" t="str">
        <f t="shared" si="37"/>
        <v>QUINCY</v>
      </c>
      <c r="AA252" s="11" t="str">
        <f t="shared" si="38"/>
        <v/>
      </c>
      <c r="AB252" s="39">
        <f t="shared" si="33"/>
        <v>0</v>
      </c>
      <c r="AC252" s="39">
        <f t="shared" si="34"/>
        <v>0</v>
      </c>
      <c r="AE252" s="14"/>
      <c r="AF252" s="14"/>
    </row>
    <row r="253" spans="1:32">
      <c r="A253" s="10">
        <f t="shared" si="35"/>
        <v>244</v>
      </c>
      <c r="B253" s="11">
        <v>244</v>
      </c>
      <c r="C253" s="11" t="s">
        <v>287</v>
      </c>
      <c r="D253" s="9" t="s">
        <v>461</v>
      </c>
      <c r="E253" s="20">
        <v>4</v>
      </c>
      <c r="F253" s="44">
        <v>1</v>
      </c>
      <c r="G253" s="15">
        <v>42899</v>
      </c>
      <c r="H253" s="14">
        <v>16219802</v>
      </c>
      <c r="I253" s="14">
        <v>3647407</v>
      </c>
      <c r="J253" s="14">
        <v>9776823</v>
      </c>
      <c r="K253" s="14">
        <v>29644032</v>
      </c>
      <c r="L253" s="16">
        <v>2666.6660000000206</v>
      </c>
      <c r="M253" s="14">
        <v>11117</v>
      </c>
      <c r="N253" s="14">
        <v>5000</v>
      </c>
      <c r="P253" s="14">
        <v>0</v>
      </c>
      <c r="Q253" s="14">
        <v>0</v>
      </c>
      <c r="R253" s="14">
        <v>0</v>
      </c>
      <c r="S253" s="14">
        <v>0</v>
      </c>
      <c r="T253" s="16">
        <v>0</v>
      </c>
      <c r="U253" s="14"/>
      <c r="V253" s="14"/>
      <c r="W253" s="14">
        <f t="shared" si="32"/>
        <v>0</v>
      </c>
      <c r="X253" s="14" t="str">
        <f t="shared" si="31"/>
        <v/>
      </c>
      <c r="Y253" s="14">
        <f t="shared" si="36"/>
        <v>244</v>
      </c>
      <c r="Z253" s="11" t="str">
        <f t="shared" si="37"/>
        <v>RANDOLPH</v>
      </c>
      <c r="AA253" s="11" t="str">
        <f t="shared" si="38"/>
        <v>Yes</v>
      </c>
      <c r="AB253" s="39">
        <f t="shared" si="33"/>
        <v>5000</v>
      </c>
      <c r="AC253" s="39">
        <f t="shared" si="34"/>
        <v>0</v>
      </c>
      <c r="AE253" s="14"/>
      <c r="AF253" s="14"/>
    </row>
    <row r="254" spans="1:32">
      <c r="A254" s="10">
        <f t="shared" si="35"/>
        <v>245</v>
      </c>
      <c r="B254" s="11">
        <v>245</v>
      </c>
      <c r="C254" s="11" t="s">
        <v>288</v>
      </c>
      <c r="D254" s="9" t="s">
        <v>101</v>
      </c>
      <c r="E254" s="20">
        <v>0</v>
      </c>
      <c r="F254" s="44">
        <v>0</v>
      </c>
      <c r="G254" s="11"/>
      <c r="H254" s="14"/>
      <c r="I254" s="14"/>
      <c r="J254" s="14"/>
      <c r="K254" s="14"/>
      <c r="L254" s="16"/>
      <c r="M254" s="14"/>
      <c r="N254" s="14"/>
      <c r="P254" s="14"/>
      <c r="Q254" s="14"/>
      <c r="R254" s="14"/>
      <c r="S254" s="14"/>
      <c r="T254" s="16"/>
      <c r="U254" s="14"/>
      <c r="V254" s="14"/>
      <c r="W254" s="14">
        <f t="shared" si="32"/>
        <v>4</v>
      </c>
      <c r="X254" s="14" t="str">
        <f t="shared" si="31"/>
        <v>You have chosen a non-operating school district</v>
      </c>
      <c r="Y254" s="14">
        <f t="shared" si="36"/>
        <v>245</v>
      </c>
      <c r="Z254" s="11" t="str">
        <f t="shared" si="37"/>
        <v>RAYNHAM</v>
      </c>
      <c r="AA254" s="11" t="str">
        <f t="shared" si="38"/>
        <v/>
      </c>
      <c r="AB254" s="39">
        <f t="shared" si="33"/>
        <v>0</v>
      </c>
      <c r="AC254" s="39">
        <f t="shared" si="34"/>
        <v>0</v>
      </c>
      <c r="AE254" s="14"/>
      <c r="AF254" s="14"/>
    </row>
    <row r="255" spans="1:32">
      <c r="A255" s="10">
        <f t="shared" si="35"/>
        <v>246</v>
      </c>
      <c r="B255" s="11">
        <v>246</v>
      </c>
      <c r="C255" s="11" t="s">
        <v>289</v>
      </c>
      <c r="D255" s="9" t="s">
        <v>101</v>
      </c>
      <c r="E255" s="20">
        <v>0</v>
      </c>
      <c r="F255" s="44">
        <v>1</v>
      </c>
      <c r="G255" s="11"/>
      <c r="H255" s="14"/>
      <c r="I255" s="14"/>
      <c r="J255" s="14"/>
      <c r="K255" s="14"/>
      <c r="L255" s="16"/>
      <c r="M255" s="14"/>
      <c r="N255" s="14"/>
      <c r="P255" s="14"/>
      <c r="Q255" s="14"/>
      <c r="R255" s="14"/>
      <c r="S255" s="14"/>
      <c r="T255" s="16"/>
      <c r="U255" s="14"/>
      <c r="V255" s="14"/>
      <c r="W255" s="14">
        <f t="shared" si="32"/>
        <v>3</v>
      </c>
      <c r="X255" s="14" t="str">
        <f t="shared" si="31"/>
        <v>You have chosen a district that does not enroll school choice pupils in FY17</v>
      </c>
      <c r="Y255" s="14">
        <f t="shared" si="36"/>
        <v>246</v>
      </c>
      <c r="Z255" s="11" t="str">
        <f t="shared" si="37"/>
        <v>READING</v>
      </c>
      <c r="AA255" s="11" t="str">
        <f t="shared" si="38"/>
        <v/>
      </c>
      <c r="AB255" s="39">
        <f t="shared" si="33"/>
        <v>0</v>
      </c>
      <c r="AC255" s="39">
        <f t="shared" si="34"/>
        <v>0</v>
      </c>
      <c r="AE255" s="14"/>
      <c r="AF255" s="14"/>
    </row>
    <row r="256" spans="1:32">
      <c r="A256" s="10">
        <f t="shared" si="35"/>
        <v>247</v>
      </c>
      <c r="B256" s="11">
        <v>247</v>
      </c>
      <c r="C256" s="11" t="s">
        <v>290</v>
      </c>
      <c r="D256" s="9" t="s">
        <v>101</v>
      </c>
      <c r="E256" s="20">
        <v>0</v>
      </c>
      <c r="F256" s="44">
        <v>0</v>
      </c>
      <c r="G256" s="11"/>
      <c r="H256" s="14"/>
      <c r="I256" s="14"/>
      <c r="J256" s="14"/>
      <c r="K256" s="14"/>
      <c r="L256" s="16"/>
      <c r="M256" s="14"/>
      <c r="N256" s="14"/>
      <c r="P256" s="14"/>
      <c r="Q256" s="14"/>
      <c r="R256" s="14"/>
      <c r="S256" s="14"/>
      <c r="T256" s="16"/>
      <c r="U256" s="14"/>
      <c r="V256" s="14"/>
      <c r="W256" s="14">
        <f t="shared" si="32"/>
        <v>4</v>
      </c>
      <c r="X256" s="14" t="str">
        <f t="shared" si="31"/>
        <v>You have chosen a non-operating school district</v>
      </c>
      <c r="Y256" s="14">
        <f t="shared" si="36"/>
        <v>247</v>
      </c>
      <c r="Z256" s="11" t="str">
        <f t="shared" si="37"/>
        <v>REHOBOTH</v>
      </c>
      <c r="AA256" s="11" t="str">
        <f t="shared" si="38"/>
        <v/>
      </c>
      <c r="AB256" s="39">
        <f t="shared" si="33"/>
        <v>0</v>
      </c>
      <c r="AC256" s="39">
        <f t="shared" si="34"/>
        <v>0</v>
      </c>
      <c r="AE256" s="14"/>
      <c r="AF256" s="14"/>
    </row>
    <row r="257" spans="1:32">
      <c r="A257" s="10">
        <f t="shared" si="35"/>
        <v>248</v>
      </c>
      <c r="B257" s="11">
        <v>248</v>
      </c>
      <c r="C257" s="11" t="s">
        <v>291</v>
      </c>
      <c r="D257" s="9" t="s">
        <v>101</v>
      </c>
      <c r="E257" s="20">
        <v>0</v>
      </c>
      <c r="F257" s="44">
        <v>1</v>
      </c>
      <c r="G257" s="11"/>
      <c r="H257" s="14"/>
      <c r="I257" s="14"/>
      <c r="J257" s="14"/>
      <c r="K257" s="14"/>
      <c r="L257" s="16"/>
      <c r="M257" s="14"/>
      <c r="N257" s="14"/>
      <c r="P257" s="14"/>
      <c r="Q257" s="14"/>
      <c r="R257" s="14"/>
      <c r="S257" s="14"/>
      <c r="T257" s="16"/>
      <c r="U257" s="14"/>
      <c r="V257" s="14"/>
      <c r="W257" s="14">
        <f t="shared" si="32"/>
        <v>3</v>
      </c>
      <c r="X257" s="14" t="str">
        <f t="shared" si="31"/>
        <v>You have chosen a district that does not enroll school choice pupils in FY17</v>
      </c>
      <c r="Y257" s="14">
        <f t="shared" si="36"/>
        <v>248</v>
      </c>
      <c r="Z257" s="11" t="str">
        <f t="shared" si="37"/>
        <v>REVERE</v>
      </c>
      <c r="AA257" s="11" t="str">
        <f t="shared" si="38"/>
        <v/>
      </c>
      <c r="AB257" s="39">
        <f t="shared" si="33"/>
        <v>0</v>
      </c>
      <c r="AC257" s="39">
        <f t="shared" si="34"/>
        <v>0</v>
      </c>
      <c r="AE257" s="14"/>
      <c r="AF257" s="14"/>
    </row>
    <row r="258" spans="1:32">
      <c r="A258" s="10">
        <f t="shared" si="35"/>
        <v>249</v>
      </c>
      <c r="B258" s="17">
        <v>249</v>
      </c>
      <c r="C258" s="17" t="s">
        <v>438</v>
      </c>
      <c r="D258" s="9" t="s">
        <v>461</v>
      </c>
      <c r="E258" s="20">
        <v>84.19</v>
      </c>
      <c r="F258" s="44">
        <v>1</v>
      </c>
      <c r="G258" s="15">
        <v>42899</v>
      </c>
      <c r="H258" s="14">
        <v>1267160</v>
      </c>
      <c r="I258" s="14">
        <v>237968</v>
      </c>
      <c r="J258" s="14">
        <v>779897</v>
      </c>
      <c r="K258" s="14">
        <v>2285025</v>
      </c>
      <c r="L258" s="16">
        <v>170.52444444444447</v>
      </c>
      <c r="M258" s="14">
        <v>13400</v>
      </c>
      <c r="N258" s="14">
        <v>5000</v>
      </c>
      <c r="P258" s="14">
        <v>0</v>
      </c>
      <c r="Q258" s="14">
        <v>0</v>
      </c>
      <c r="R258" s="14">
        <v>0</v>
      </c>
      <c r="S258" s="14">
        <v>0</v>
      </c>
      <c r="T258" s="16">
        <v>0</v>
      </c>
      <c r="U258" s="14"/>
      <c r="V258" s="14"/>
      <c r="W258" s="14">
        <f t="shared" si="32"/>
        <v>0</v>
      </c>
      <c r="X258" s="14" t="str">
        <f t="shared" si="31"/>
        <v/>
      </c>
      <c r="Y258" s="14">
        <f t="shared" si="36"/>
        <v>249</v>
      </c>
      <c r="Z258" s="11" t="str">
        <f t="shared" si="37"/>
        <v xml:space="preserve">RICHMOND                     </v>
      </c>
      <c r="AA258" s="11" t="str">
        <f t="shared" si="38"/>
        <v>Yes</v>
      </c>
      <c r="AB258" s="39">
        <f t="shared" si="33"/>
        <v>5000</v>
      </c>
      <c r="AC258" s="39">
        <f t="shared" si="34"/>
        <v>0</v>
      </c>
      <c r="AE258" s="14"/>
      <c r="AF258" s="14"/>
    </row>
    <row r="259" spans="1:32">
      <c r="A259" s="10">
        <f t="shared" si="35"/>
        <v>250</v>
      </c>
      <c r="B259" s="11">
        <v>250</v>
      </c>
      <c r="C259" s="11" t="s">
        <v>292</v>
      </c>
      <c r="D259" s="9" t="s">
        <v>101</v>
      </c>
      <c r="E259" s="20">
        <v>0</v>
      </c>
      <c r="F259" s="44">
        <v>1</v>
      </c>
      <c r="G259" s="11"/>
      <c r="H259" s="14"/>
      <c r="I259" s="14"/>
      <c r="J259" s="14"/>
      <c r="K259" s="14"/>
      <c r="L259" s="16"/>
      <c r="M259" s="14"/>
      <c r="N259" s="14"/>
      <c r="P259" s="14"/>
      <c r="Q259" s="14"/>
      <c r="R259" s="14"/>
      <c r="S259" s="14"/>
      <c r="T259" s="16"/>
      <c r="U259" s="14"/>
      <c r="V259" s="14"/>
      <c r="W259" s="14">
        <f t="shared" si="32"/>
        <v>3</v>
      </c>
      <c r="X259" s="14" t="str">
        <f t="shared" si="31"/>
        <v>You have chosen a district that does not enroll school choice pupils in FY17</v>
      </c>
      <c r="Y259" s="14">
        <f t="shared" si="36"/>
        <v>250</v>
      </c>
      <c r="Z259" s="11" t="str">
        <f t="shared" si="37"/>
        <v>ROCHESTER</v>
      </c>
      <c r="AA259" s="11" t="str">
        <f t="shared" si="38"/>
        <v/>
      </c>
      <c r="AB259" s="39">
        <f t="shared" si="33"/>
        <v>0</v>
      </c>
      <c r="AC259" s="39">
        <f t="shared" si="34"/>
        <v>0</v>
      </c>
      <c r="AE259" s="14"/>
      <c r="AF259" s="14"/>
    </row>
    <row r="260" spans="1:32">
      <c r="A260" s="10">
        <f t="shared" si="35"/>
        <v>251</v>
      </c>
      <c r="B260" s="11">
        <v>251</v>
      </c>
      <c r="C260" s="11" t="s">
        <v>293</v>
      </c>
      <c r="D260" s="9" t="s">
        <v>461</v>
      </c>
      <c r="E260" s="20">
        <v>57.739999999999988</v>
      </c>
      <c r="F260" s="44">
        <v>1</v>
      </c>
      <c r="G260" s="15">
        <v>42899</v>
      </c>
      <c r="H260" s="14">
        <v>10414951</v>
      </c>
      <c r="I260" s="14">
        <v>2138774</v>
      </c>
      <c r="J260" s="14">
        <v>7525669</v>
      </c>
      <c r="K260" s="14">
        <v>20079394</v>
      </c>
      <c r="L260" s="16">
        <v>2152.1446111111086</v>
      </c>
      <c r="M260" s="14">
        <v>9330</v>
      </c>
      <c r="N260" s="14">
        <v>5000</v>
      </c>
      <c r="P260" s="14">
        <v>0</v>
      </c>
      <c r="Q260" s="14">
        <v>0</v>
      </c>
      <c r="R260" s="14">
        <v>0</v>
      </c>
      <c r="S260" s="14">
        <v>0</v>
      </c>
      <c r="T260" s="16">
        <v>0</v>
      </c>
      <c r="U260" s="14"/>
      <c r="V260" s="14"/>
      <c r="W260" s="14">
        <f t="shared" si="32"/>
        <v>0</v>
      </c>
      <c r="X260" s="14" t="str">
        <f t="shared" si="31"/>
        <v/>
      </c>
      <c r="Y260" s="14">
        <f t="shared" si="36"/>
        <v>251</v>
      </c>
      <c r="Z260" s="11" t="str">
        <f t="shared" si="37"/>
        <v>ROCKLAND</v>
      </c>
      <c r="AA260" s="11" t="str">
        <f t="shared" si="38"/>
        <v>Yes</v>
      </c>
      <c r="AB260" s="39">
        <f t="shared" si="33"/>
        <v>5000</v>
      </c>
      <c r="AC260" s="39">
        <f t="shared" si="34"/>
        <v>0</v>
      </c>
      <c r="AE260" s="14"/>
      <c r="AF260" s="14"/>
    </row>
    <row r="261" spans="1:32">
      <c r="A261" s="10">
        <f t="shared" si="35"/>
        <v>252</v>
      </c>
      <c r="B261" s="17">
        <v>252</v>
      </c>
      <c r="C261" s="17" t="s">
        <v>36</v>
      </c>
      <c r="D261" s="9" t="s">
        <v>461</v>
      </c>
      <c r="E261" s="20">
        <v>235.77999999999997</v>
      </c>
      <c r="F261" s="44">
        <v>1</v>
      </c>
      <c r="G261" s="15">
        <v>42899</v>
      </c>
      <c r="H261" s="14">
        <v>6111471</v>
      </c>
      <c r="I261" s="14">
        <v>900871</v>
      </c>
      <c r="J261" s="14">
        <v>3518552</v>
      </c>
      <c r="K261" s="14">
        <v>10530894</v>
      </c>
      <c r="L261" s="16">
        <v>906.09733333333531</v>
      </c>
      <c r="M261" s="14">
        <v>11622</v>
      </c>
      <c r="N261" s="14">
        <v>5000</v>
      </c>
      <c r="P261" s="14">
        <v>0</v>
      </c>
      <c r="Q261" s="14">
        <v>0</v>
      </c>
      <c r="R261" s="14">
        <v>0</v>
      </c>
      <c r="S261" s="14">
        <v>0</v>
      </c>
      <c r="T261" s="16">
        <v>0</v>
      </c>
      <c r="U261" s="14"/>
      <c r="V261" s="14"/>
      <c r="W261" s="14">
        <f t="shared" si="32"/>
        <v>0</v>
      </c>
      <c r="X261" s="14" t="str">
        <f t="shared" si="31"/>
        <v/>
      </c>
      <c r="Y261" s="14">
        <f t="shared" si="36"/>
        <v>252</v>
      </c>
      <c r="Z261" s="11" t="str">
        <f t="shared" si="37"/>
        <v xml:space="preserve">ROCKPORT                     </v>
      </c>
      <c r="AA261" s="11" t="str">
        <f t="shared" si="38"/>
        <v>Yes</v>
      </c>
      <c r="AB261" s="39">
        <f t="shared" si="33"/>
        <v>5000</v>
      </c>
      <c r="AC261" s="39">
        <f t="shared" si="34"/>
        <v>0</v>
      </c>
      <c r="AE261" s="14"/>
      <c r="AF261" s="14"/>
    </row>
    <row r="262" spans="1:32">
      <c r="A262" s="10">
        <f t="shared" si="35"/>
        <v>253</v>
      </c>
      <c r="B262" s="17">
        <v>253</v>
      </c>
      <c r="C262" s="17" t="s">
        <v>37</v>
      </c>
      <c r="D262" s="9" t="s">
        <v>461</v>
      </c>
      <c r="E262" s="20">
        <v>26.639999999999997</v>
      </c>
      <c r="F262" s="44">
        <v>1</v>
      </c>
      <c r="G262" s="15">
        <v>42899</v>
      </c>
      <c r="H262" s="14">
        <v>536290</v>
      </c>
      <c r="I262" s="14">
        <v>225134</v>
      </c>
      <c r="J262" s="14">
        <v>362432</v>
      </c>
      <c r="K262" s="14">
        <v>1123856</v>
      </c>
      <c r="L262" s="16">
        <v>49.331111111111113</v>
      </c>
      <c r="M262" s="14">
        <v>22782</v>
      </c>
      <c r="N262" s="14">
        <v>5000</v>
      </c>
      <c r="P262" s="14">
        <v>0</v>
      </c>
      <c r="Q262" s="14">
        <v>0</v>
      </c>
      <c r="R262" s="14">
        <v>0</v>
      </c>
      <c r="S262" s="14">
        <v>0</v>
      </c>
      <c r="T262" s="16">
        <v>0</v>
      </c>
      <c r="U262" s="14"/>
      <c r="V262" s="14"/>
      <c r="W262" s="14">
        <f t="shared" si="32"/>
        <v>0</v>
      </c>
      <c r="X262" s="14" t="str">
        <f t="shared" si="31"/>
        <v/>
      </c>
      <c r="Y262" s="14">
        <f t="shared" si="36"/>
        <v>253</v>
      </c>
      <c r="Z262" s="11" t="str">
        <f t="shared" si="37"/>
        <v xml:space="preserve">ROWE                         </v>
      </c>
      <c r="AA262" s="11" t="str">
        <f t="shared" si="38"/>
        <v>Yes</v>
      </c>
      <c r="AB262" s="39">
        <f t="shared" si="33"/>
        <v>5000</v>
      </c>
      <c r="AC262" s="39">
        <f t="shared" si="34"/>
        <v>0</v>
      </c>
      <c r="AE262" s="14"/>
      <c r="AF262" s="14"/>
    </row>
    <row r="263" spans="1:32">
      <c r="A263" s="10">
        <f t="shared" si="35"/>
        <v>254</v>
      </c>
      <c r="B263" s="11">
        <v>254</v>
      </c>
      <c r="C263" s="11" t="s">
        <v>294</v>
      </c>
      <c r="D263" s="9" t="s">
        <v>101</v>
      </c>
      <c r="E263" s="20">
        <v>0</v>
      </c>
      <c r="F263" s="44">
        <v>0</v>
      </c>
      <c r="G263" s="15"/>
      <c r="H263" s="14"/>
      <c r="I263" s="14"/>
      <c r="J263" s="14"/>
      <c r="K263" s="14"/>
      <c r="L263" s="16"/>
      <c r="M263" s="14"/>
      <c r="N263" s="14"/>
      <c r="P263" s="14"/>
      <c r="Q263" s="14"/>
      <c r="R263" s="14"/>
      <c r="S263" s="14"/>
      <c r="T263" s="16"/>
      <c r="U263" s="14"/>
      <c r="V263" s="14"/>
      <c r="W263" s="14">
        <f t="shared" si="32"/>
        <v>4</v>
      </c>
      <c r="X263" s="14" t="str">
        <f t="shared" si="31"/>
        <v>You have chosen a non-operating school district</v>
      </c>
      <c r="Y263" s="14">
        <f t="shared" si="36"/>
        <v>254</v>
      </c>
      <c r="Z263" s="11" t="str">
        <f t="shared" si="37"/>
        <v>ROWLEY</v>
      </c>
      <c r="AA263" s="11" t="str">
        <f t="shared" si="38"/>
        <v/>
      </c>
      <c r="AB263" s="39">
        <f t="shared" si="33"/>
        <v>0</v>
      </c>
      <c r="AC263" s="39">
        <f t="shared" si="34"/>
        <v>0</v>
      </c>
      <c r="AE263" s="14"/>
      <c r="AF263" s="14"/>
    </row>
    <row r="264" spans="1:32">
      <c r="A264" s="10">
        <f t="shared" si="35"/>
        <v>255</v>
      </c>
      <c r="B264" s="11">
        <v>255</v>
      </c>
      <c r="C264" s="11" t="s">
        <v>295</v>
      </c>
      <c r="D264" s="9" t="s">
        <v>101</v>
      </c>
      <c r="E264" s="20">
        <v>0</v>
      </c>
      <c r="F264" s="44">
        <v>0</v>
      </c>
      <c r="G264" s="15"/>
      <c r="H264" s="14"/>
      <c r="I264" s="14"/>
      <c r="J264" s="14"/>
      <c r="K264" s="14"/>
      <c r="L264" s="16"/>
      <c r="M264" s="14"/>
      <c r="N264" s="14"/>
      <c r="P264" s="14"/>
      <c r="Q264" s="14"/>
      <c r="R264" s="14"/>
      <c r="S264" s="14"/>
      <c r="T264" s="16"/>
      <c r="U264" s="14"/>
      <c r="V264" s="14"/>
      <c r="W264" s="14">
        <f t="shared" si="32"/>
        <v>4</v>
      </c>
      <c r="X264" s="14" t="str">
        <f t="shared" si="31"/>
        <v>You have chosen a non-operating school district</v>
      </c>
      <c r="Y264" s="14">
        <f t="shared" si="36"/>
        <v>255</v>
      </c>
      <c r="Z264" s="11" t="str">
        <f t="shared" si="37"/>
        <v>ROYALSTON</v>
      </c>
      <c r="AA264" s="11" t="str">
        <f t="shared" si="38"/>
        <v/>
      </c>
      <c r="AB264" s="39">
        <f t="shared" si="33"/>
        <v>0</v>
      </c>
      <c r="AC264" s="39">
        <f t="shared" si="34"/>
        <v>0</v>
      </c>
      <c r="AE264" s="14"/>
      <c r="AF264" s="14"/>
    </row>
    <row r="265" spans="1:32">
      <c r="A265" s="10">
        <f t="shared" si="35"/>
        <v>256</v>
      </c>
      <c r="B265" s="11">
        <v>256</v>
      </c>
      <c r="C265" s="11" t="s">
        <v>296</v>
      </c>
      <c r="D265" s="9" t="s">
        <v>101</v>
      </c>
      <c r="E265" s="20">
        <v>0</v>
      </c>
      <c r="F265" s="44">
        <v>0</v>
      </c>
      <c r="G265" s="11"/>
      <c r="H265" s="14"/>
      <c r="I265" s="14"/>
      <c r="J265" s="14"/>
      <c r="K265" s="14"/>
      <c r="L265" s="16"/>
      <c r="M265" s="14"/>
      <c r="N265" s="14"/>
      <c r="P265" s="14"/>
      <c r="Q265" s="14"/>
      <c r="R265" s="14"/>
      <c r="S265" s="14"/>
      <c r="T265" s="16"/>
      <c r="U265" s="14"/>
      <c r="V265" s="14"/>
      <c r="W265" s="14">
        <f t="shared" si="32"/>
        <v>4</v>
      </c>
      <c r="X265" s="14" t="str">
        <f t="shared" si="31"/>
        <v>You have chosen a non-operating school district</v>
      </c>
      <c r="Y265" s="14">
        <f t="shared" si="36"/>
        <v>256</v>
      </c>
      <c r="Z265" s="11" t="str">
        <f t="shared" si="37"/>
        <v>RUSSELL</v>
      </c>
      <c r="AA265" s="11" t="str">
        <f t="shared" si="38"/>
        <v/>
      </c>
      <c r="AB265" s="39">
        <f t="shared" si="33"/>
        <v>0</v>
      </c>
      <c r="AC265" s="39">
        <f t="shared" si="34"/>
        <v>0</v>
      </c>
      <c r="AE265" s="14"/>
      <c r="AF265" s="14"/>
    </row>
    <row r="266" spans="1:32">
      <c r="A266" s="10">
        <f t="shared" si="35"/>
        <v>257</v>
      </c>
      <c r="B266" s="11">
        <v>257</v>
      </c>
      <c r="C266" s="11" t="s">
        <v>297</v>
      </c>
      <c r="D266" s="9" t="s">
        <v>101</v>
      </c>
      <c r="E266" s="20">
        <v>0</v>
      </c>
      <c r="F266" s="44">
        <v>0</v>
      </c>
      <c r="G266" s="11"/>
      <c r="H266" s="14"/>
      <c r="I266" s="14"/>
      <c r="J266" s="14"/>
      <c r="K266" s="14"/>
      <c r="L266" s="16"/>
      <c r="M266" s="14"/>
      <c r="N266" s="14"/>
      <c r="P266" s="14"/>
      <c r="Q266" s="14"/>
      <c r="R266" s="14"/>
      <c r="S266" s="14"/>
      <c r="T266" s="16"/>
      <c r="U266" s="14"/>
      <c r="V266" s="14"/>
      <c r="W266" s="14">
        <f t="shared" si="32"/>
        <v>4</v>
      </c>
      <c r="X266" s="14" t="str">
        <f t="shared" ref="X266:X329" si="39">IF(W266&gt;0, VLOOKUP(W266,webmsg,2,FALSE), "")</f>
        <v>You have chosen a non-operating school district</v>
      </c>
      <c r="Y266" s="14">
        <f t="shared" si="36"/>
        <v>257</v>
      </c>
      <c r="Z266" s="11" t="str">
        <f t="shared" si="37"/>
        <v>RUTLAND</v>
      </c>
      <c r="AA266" s="11" t="str">
        <f t="shared" si="38"/>
        <v/>
      </c>
      <c r="AB266" s="39">
        <f t="shared" si="33"/>
        <v>0</v>
      </c>
      <c r="AC266" s="39">
        <f t="shared" si="34"/>
        <v>0</v>
      </c>
      <c r="AE266" s="14"/>
      <c r="AF266" s="14"/>
    </row>
    <row r="267" spans="1:32">
      <c r="A267" s="10">
        <f t="shared" si="35"/>
        <v>258</v>
      </c>
      <c r="B267" s="11">
        <v>258</v>
      </c>
      <c r="C267" s="11" t="s">
        <v>298</v>
      </c>
      <c r="D267" s="9" t="s">
        <v>101</v>
      </c>
      <c r="E267" s="20">
        <v>0</v>
      </c>
      <c r="F267" s="44">
        <v>1</v>
      </c>
      <c r="G267" s="11"/>
      <c r="H267" s="14"/>
      <c r="I267" s="14"/>
      <c r="J267" s="14"/>
      <c r="K267" s="14"/>
      <c r="L267" s="16"/>
      <c r="M267" s="14"/>
      <c r="N267" s="14"/>
      <c r="P267" s="14"/>
      <c r="Q267" s="14"/>
      <c r="R267" s="14"/>
      <c r="S267" s="14"/>
      <c r="T267" s="16"/>
      <c r="U267" s="14"/>
      <c r="V267" s="14"/>
      <c r="W267" s="14">
        <f t="shared" ref="W267:W330" si="40">IF(AND(D267="Yes",G267=""), 1, IF(D267="Tuition", 2, IF(AND(D267="",F267=1),3, IF(F267=0,4, 0))))</f>
        <v>3</v>
      </c>
      <c r="X267" s="14" t="str">
        <f t="shared" si="39"/>
        <v>You have chosen a district that does not enroll school choice pupils in FY17</v>
      </c>
      <c r="Y267" s="14">
        <f t="shared" si="36"/>
        <v>258</v>
      </c>
      <c r="Z267" s="11" t="str">
        <f t="shared" si="37"/>
        <v>SALEM</v>
      </c>
      <c r="AA267" s="11" t="str">
        <f t="shared" si="38"/>
        <v/>
      </c>
      <c r="AB267" s="39">
        <f t="shared" ref="AB267:AB330" si="41">IF(AND(D267="Yes",N267&gt;0),N267,IF(AND(B267&lt;800,D267="YES",N267=""), 5000,0))</f>
        <v>0</v>
      </c>
      <c r="AC267" s="39">
        <f t="shared" ref="AC267:AC330" si="42">IF(AND(D267="Yes",V267&gt;0),V267,IF(AND(B267&gt;800,D267="YES",V267=""), 5000,0))</f>
        <v>0</v>
      </c>
      <c r="AE267" s="14"/>
      <c r="AF267" s="14"/>
    </row>
    <row r="268" spans="1:32">
      <c r="A268" s="10">
        <f t="shared" ref="A268:A331" si="43">A267+1</f>
        <v>259</v>
      </c>
      <c r="B268" s="11">
        <v>259</v>
      </c>
      <c r="C268" s="11" t="s">
        <v>299</v>
      </c>
      <c r="D268" s="9" t="s">
        <v>101</v>
      </c>
      <c r="E268" s="20">
        <v>0</v>
      </c>
      <c r="F268" s="44">
        <v>0</v>
      </c>
      <c r="G268" s="11"/>
      <c r="H268" s="14"/>
      <c r="I268" s="14"/>
      <c r="J268" s="14"/>
      <c r="K268" s="14"/>
      <c r="L268" s="16"/>
      <c r="M268" s="14"/>
      <c r="N268" s="14"/>
      <c r="P268" s="14"/>
      <c r="Q268" s="14"/>
      <c r="R268" s="14"/>
      <c r="S268" s="14"/>
      <c r="T268" s="16"/>
      <c r="U268" s="14"/>
      <c r="V268" s="14"/>
      <c r="W268" s="14">
        <f t="shared" si="40"/>
        <v>4</v>
      </c>
      <c r="X268" s="14" t="str">
        <f t="shared" si="39"/>
        <v>You have chosen a non-operating school district</v>
      </c>
      <c r="Y268" s="14">
        <f t="shared" si="36"/>
        <v>259</v>
      </c>
      <c r="Z268" s="11" t="str">
        <f t="shared" si="37"/>
        <v>SALISBURY</v>
      </c>
      <c r="AA268" s="11" t="str">
        <f t="shared" si="38"/>
        <v/>
      </c>
      <c r="AB268" s="39">
        <f t="shared" si="41"/>
        <v>0</v>
      </c>
      <c r="AC268" s="39">
        <f t="shared" si="42"/>
        <v>0</v>
      </c>
      <c r="AE268" s="14"/>
      <c r="AF268" s="14"/>
    </row>
    <row r="269" spans="1:32">
      <c r="A269" s="10">
        <f t="shared" si="43"/>
        <v>260</v>
      </c>
      <c r="B269" s="11">
        <v>260</v>
      </c>
      <c r="C269" s="11" t="s">
        <v>300</v>
      </c>
      <c r="D269" s="9" t="s">
        <v>101</v>
      </c>
      <c r="E269" s="20">
        <v>0</v>
      </c>
      <c r="F269" s="44">
        <v>0</v>
      </c>
      <c r="G269" s="11"/>
      <c r="H269" s="14"/>
      <c r="I269" s="14"/>
      <c r="J269" s="14"/>
      <c r="K269" s="14"/>
      <c r="L269" s="16"/>
      <c r="M269" s="14"/>
      <c r="N269" s="14"/>
      <c r="P269" s="14"/>
      <c r="Q269" s="14"/>
      <c r="R269" s="14"/>
      <c r="S269" s="14"/>
      <c r="T269" s="16"/>
      <c r="U269" s="14"/>
      <c r="V269" s="14"/>
      <c r="W269" s="14">
        <f t="shared" si="40"/>
        <v>4</v>
      </c>
      <c r="X269" s="14" t="str">
        <f t="shared" si="39"/>
        <v>You have chosen a non-operating school district</v>
      </c>
      <c r="Y269" s="14">
        <f t="shared" si="36"/>
        <v>260</v>
      </c>
      <c r="Z269" s="11" t="str">
        <f t="shared" si="37"/>
        <v>SANDISFIELD</v>
      </c>
      <c r="AA269" s="11" t="str">
        <f t="shared" si="38"/>
        <v/>
      </c>
      <c r="AB269" s="39">
        <f t="shared" si="41"/>
        <v>0</v>
      </c>
      <c r="AC269" s="39">
        <f t="shared" si="42"/>
        <v>0</v>
      </c>
      <c r="AE269" s="14"/>
      <c r="AF269" s="14"/>
    </row>
    <row r="270" spans="1:32">
      <c r="A270" s="10">
        <f t="shared" si="43"/>
        <v>261</v>
      </c>
      <c r="B270" s="11">
        <v>261</v>
      </c>
      <c r="C270" s="11" t="s">
        <v>301</v>
      </c>
      <c r="D270" s="9" t="s">
        <v>461</v>
      </c>
      <c r="E270" s="20">
        <v>104.23</v>
      </c>
      <c r="F270" s="44">
        <v>1</v>
      </c>
      <c r="G270" s="15">
        <v>42899</v>
      </c>
      <c r="H270" s="14">
        <v>15029629</v>
      </c>
      <c r="I270" s="14">
        <v>3151636</v>
      </c>
      <c r="J270" s="14">
        <v>9986978</v>
      </c>
      <c r="K270" s="14">
        <v>28168243</v>
      </c>
      <c r="L270" s="16">
        <v>2638.6535555555697</v>
      </c>
      <c r="M270" s="14">
        <v>10675</v>
      </c>
      <c r="N270" s="14">
        <v>5000</v>
      </c>
      <c r="P270" s="14">
        <v>0</v>
      </c>
      <c r="Q270" s="14">
        <v>0</v>
      </c>
      <c r="R270" s="14">
        <v>0</v>
      </c>
      <c r="S270" s="14">
        <v>0</v>
      </c>
      <c r="T270" s="16">
        <v>0</v>
      </c>
      <c r="U270" s="14"/>
      <c r="V270" s="14"/>
      <c r="W270" s="14">
        <f t="shared" si="40"/>
        <v>0</v>
      </c>
      <c r="X270" s="14" t="str">
        <f t="shared" si="39"/>
        <v/>
      </c>
      <c r="Y270" s="14">
        <f t="shared" si="36"/>
        <v>261</v>
      </c>
      <c r="Z270" s="11" t="str">
        <f t="shared" si="37"/>
        <v>SANDWICH</v>
      </c>
      <c r="AA270" s="11" t="str">
        <f t="shared" si="38"/>
        <v>Yes</v>
      </c>
      <c r="AB270" s="39">
        <f t="shared" si="41"/>
        <v>5000</v>
      </c>
      <c r="AC270" s="39">
        <f t="shared" si="42"/>
        <v>0</v>
      </c>
      <c r="AE270" s="14"/>
      <c r="AF270" s="14"/>
    </row>
    <row r="271" spans="1:32">
      <c r="A271" s="10">
        <f t="shared" si="43"/>
        <v>262</v>
      </c>
      <c r="B271" s="11">
        <v>262</v>
      </c>
      <c r="C271" s="11" t="s">
        <v>302</v>
      </c>
      <c r="D271" s="9" t="s">
        <v>101</v>
      </c>
      <c r="E271" s="20">
        <v>0</v>
      </c>
      <c r="F271" s="44">
        <v>1</v>
      </c>
      <c r="G271" s="11"/>
      <c r="H271" s="14"/>
      <c r="I271" s="14"/>
      <c r="J271" s="14"/>
      <c r="K271" s="14"/>
      <c r="L271" s="16"/>
      <c r="M271" s="14"/>
      <c r="N271" s="14"/>
      <c r="P271" s="14"/>
      <c r="Q271" s="14"/>
      <c r="R271" s="14"/>
      <c r="S271" s="14"/>
      <c r="T271" s="16"/>
      <c r="U271" s="14"/>
      <c r="V271" s="14"/>
      <c r="W271" s="14">
        <f t="shared" si="40"/>
        <v>3</v>
      </c>
      <c r="X271" s="14" t="str">
        <f t="shared" si="39"/>
        <v>You have chosen a district that does not enroll school choice pupils in FY17</v>
      </c>
      <c r="Y271" s="14">
        <f t="shared" si="36"/>
        <v>262</v>
      </c>
      <c r="Z271" s="11" t="str">
        <f t="shared" si="37"/>
        <v>SAUGUS</v>
      </c>
      <c r="AA271" s="11" t="str">
        <f t="shared" si="38"/>
        <v/>
      </c>
      <c r="AB271" s="39">
        <f t="shared" si="41"/>
        <v>0</v>
      </c>
      <c r="AC271" s="39">
        <f t="shared" si="42"/>
        <v>0</v>
      </c>
      <c r="AE271" s="14"/>
      <c r="AF271" s="14"/>
    </row>
    <row r="272" spans="1:32">
      <c r="A272" s="10">
        <f t="shared" si="43"/>
        <v>263</v>
      </c>
      <c r="B272" s="17">
        <v>263</v>
      </c>
      <c r="C272" s="17" t="s">
        <v>439</v>
      </c>
      <c r="D272" s="9" t="s">
        <v>461</v>
      </c>
      <c r="E272" s="20">
        <v>13</v>
      </c>
      <c r="F272" s="44">
        <v>1</v>
      </c>
      <c r="G272" s="15">
        <v>42899</v>
      </c>
      <c r="H272" s="14">
        <v>260837</v>
      </c>
      <c r="I272" s="14">
        <v>48604</v>
      </c>
      <c r="J272" s="14">
        <v>190924</v>
      </c>
      <c r="K272" s="14">
        <v>500365</v>
      </c>
      <c r="L272" s="16">
        <v>39.80222222222222</v>
      </c>
      <c r="M272" s="14">
        <v>12571</v>
      </c>
      <c r="N272" s="14">
        <v>5000</v>
      </c>
      <c r="P272" s="14">
        <v>0</v>
      </c>
      <c r="Q272" s="14">
        <v>0</v>
      </c>
      <c r="R272" s="14">
        <v>0</v>
      </c>
      <c r="S272" s="14">
        <v>0</v>
      </c>
      <c r="T272" s="16">
        <v>0</v>
      </c>
      <c r="U272" s="14"/>
      <c r="V272" s="14"/>
      <c r="W272" s="14">
        <f t="shared" si="40"/>
        <v>0</v>
      </c>
      <c r="X272" s="14" t="str">
        <f t="shared" si="39"/>
        <v/>
      </c>
      <c r="Y272" s="14">
        <f t="shared" si="36"/>
        <v>263</v>
      </c>
      <c r="Z272" s="11" t="str">
        <f t="shared" si="37"/>
        <v xml:space="preserve">SAVOY                        </v>
      </c>
      <c r="AA272" s="11" t="str">
        <f t="shared" si="38"/>
        <v>Yes</v>
      </c>
      <c r="AB272" s="39">
        <f t="shared" si="41"/>
        <v>5000</v>
      </c>
      <c r="AC272" s="39">
        <f t="shared" si="42"/>
        <v>0</v>
      </c>
      <c r="AE272" s="14"/>
      <c r="AF272" s="14"/>
    </row>
    <row r="273" spans="1:32">
      <c r="A273" s="10">
        <f t="shared" si="43"/>
        <v>264</v>
      </c>
      <c r="B273" s="11">
        <v>264</v>
      </c>
      <c r="C273" s="11" t="s">
        <v>303</v>
      </c>
      <c r="D273" s="9" t="s">
        <v>101</v>
      </c>
      <c r="E273" s="20">
        <v>0</v>
      </c>
      <c r="F273" s="44">
        <v>1</v>
      </c>
      <c r="G273" s="11"/>
      <c r="H273" s="14"/>
      <c r="I273" s="14"/>
      <c r="J273" s="14"/>
      <c r="K273" s="14"/>
      <c r="L273" s="16"/>
      <c r="M273" s="14"/>
      <c r="N273" s="14"/>
      <c r="P273" s="14"/>
      <c r="Q273" s="14"/>
      <c r="R273" s="14"/>
      <c r="S273" s="14"/>
      <c r="T273" s="16"/>
      <c r="U273" s="14"/>
      <c r="V273" s="14"/>
      <c r="W273" s="14">
        <f t="shared" si="40"/>
        <v>3</v>
      </c>
      <c r="X273" s="14" t="str">
        <f t="shared" si="39"/>
        <v>You have chosen a district that does not enroll school choice pupils in FY17</v>
      </c>
      <c r="Y273" s="14">
        <f t="shared" si="36"/>
        <v>264</v>
      </c>
      <c r="Z273" s="11" t="str">
        <f t="shared" si="37"/>
        <v>SCITUATE</v>
      </c>
      <c r="AA273" s="11" t="str">
        <f t="shared" si="38"/>
        <v/>
      </c>
      <c r="AB273" s="39">
        <f t="shared" si="41"/>
        <v>0</v>
      </c>
      <c r="AC273" s="39">
        <f t="shared" si="42"/>
        <v>0</v>
      </c>
      <c r="AE273" s="14"/>
      <c r="AF273" s="14"/>
    </row>
    <row r="274" spans="1:32">
      <c r="A274" s="10">
        <f t="shared" si="43"/>
        <v>265</v>
      </c>
      <c r="B274" s="11">
        <v>265</v>
      </c>
      <c r="C274" s="11" t="s">
        <v>304</v>
      </c>
      <c r="D274" s="9" t="s">
        <v>101</v>
      </c>
      <c r="E274" s="20">
        <v>0</v>
      </c>
      <c r="F274" s="44">
        <v>1</v>
      </c>
      <c r="G274" s="15"/>
      <c r="H274" s="14"/>
      <c r="I274" s="14"/>
      <c r="J274" s="14"/>
      <c r="K274" s="14"/>
      <c r="L274" s="16"/>
      <c r="M274" s="14"/>
      <c r="N274" s="14"/>
      <c r="P274" s="14"/>
      <c r="Q274" s="14"/>
      <c r="R274" s="14"/>
      <c r="S274" s="14"/>
      <c r="T274" s="16"/>
      <c r="U274" s="14"/>
      <c r="V274" s="14"/>
      <c r="W274" s="14">
        <f t="shared" si="40"/>
        <v>3</v>
      </c>
      <c r="X274" s="14" t="str">
        <f t="shared" si="39"/>
        <v>You have chosen a district that does not enroll school choice pupils in FY17</v>
      </c>
      <c r="Y274" s="14">
        <f t="shared" si="36"/>
        <v>265</v>
      </c>
      <c r="Z274" s="11" t="str">
        <f t="shared" si="37"/>
        <v>SEEKONK</v>
      </c>
      <c r="AA274" s="11" t="str">
        <f t="shared" si="38"/>
        <v/>
      </c>
      <c r="AB274" s="39">
        <f t="shared" si="41"/>
        <v>0</v>
      </c>
      <c r="AC274" s="39">
        <f t="shared" si="42"/>
        <v>0</v>
      </c>
      <c r="AE274" s="14"/>
      <c r="AF274" s="14"/>
    </row>
    <row r="275" spans="1:32">
      <c r="A275" s="10">
        <f t="shared" si="43"/>
        <v>266</v>
      </c>
      <c r="B275" s="11">
        <v>266</v>
      </c>
      <c r="C275" s="11" t="s">
        <v>305</v>
      </c>
      <c r="D275" s="9" t="s">
        <v>101</v>
      </c>
      <c r="E275" s="20">
        <v>0</v>
      </c>
      <c r="F275" s="44">
        <v>1</v>
      </c>
      <c r="G275" s="11"/>
      <c r="H275" s="14"/>
      <c r="I275" s="14"/>
      <c r="J275" s="14"/>
      <c r="K275" s="14"/>
      <c r="L275" s="16"/>
      <c r="M275" s="14"/>
      <c r="N275" s="14"/>
      <c r="P275" s="14"/>
      <c r="Q275" s="14"/>
      <c r="R275" s="14"/>
      <c r="S275" s="14"/>
      <c r="T275" s="16"/>
      <c r="U275" s="14"/>
      <c r="V275" s="14"/>
      <c r="W275" s="14">
        <f t="shared" si="40"/>
        <v>3</v>
      </c>
      <c r="X275" s="14" t="str">
        <f t="shared" si="39"/>
        <v>You have chosen a district that does not enroll school choice pupils in FY17</v>
      </c>
      <c r="Y275" s="14">
        <f t="shared" si="36"/>
        <v>266</v>
      </c>
      <c r="Z275" s="11" t="str">
        <f t="shared" si="37"/>
        <v>SHARON</v>
      </c>
      <c r="AA275" s="11" t="str">
        <f t="shared" si="38"/>
        <v/>
      </c>
      <c r="AB275" s="39">
        <f t="shared" si="41"/>
        <v>0</v>
      </c>
      <c r="AC275" s="39">
        <f t="shared" si="42"/>
        <v>0</v>
      </c>
      <c r="AE275" s="14"/>
      <c r="AF275" s="14"/>
    </row>
    <row r="276" spans="1:32">
      <c r="A276" s="10">
        <f t="shared" si="43"/>
        <v>267</v>
      </c>
      <c r="B276" s="11">
        <v>267</v>
      </c>
      <c r="C276" s="11" t="s">
        <v>306</v>
      </c>
      <c r="D276" s="9" t="s">
        <v>101</v>
      </c>
      <c r="E276" s="20">
        <v>0</v>
      </c>
      <c r="F276" s="44">
        <v>0</v>
      </c>
      <c r="G276" s="11"/>
      <c r="H276" s="14"/>
      <c r="I276" s="14"/>
      <c r="J276" s="14"/>
      <c r="K276" s="14"/>
      <c r="L276" s="16"/>
      <c r="M276" s="14"/>
      <c r="N276" s="14"/>
      <c r="P276" s="14"/>
      <c r="Q276" s="14"/>
      <c r="R276" s="14"/>
      <c r="S276" s="14"/>
      <c r="T276" s="16"/>
      <c r="U276" s="14"/>
      <c r="V276" s="14"/>
      <c r="W276" s="14">
        <f t="shared" si="40"/>
        <v>4</v>
      </c>
      <c r="X276" s="14" t="str">
        <f t="shared" si="39"/>
        <v>You have chosen a non-operating school district</v>
      </c>
      <c r="Y276" s="14">
        <f t="shared" si="36"/>
        <v>267</v>
      </c>
      <c r="Z276" s="11" t="str">
        <f t="shared" si="37"/>
        <v>SHEFFIELD</v>
      </c>
      <c r="AA276" s="11" t="str">
        <f t="shared" si="38"/>
        <v/>
      </c>
      <c r="AB276" s="39">
        <f t="shared" si="41"/>
        <v>0</v>
      </c>
      <c r="AC276" s="39">
        <f t="shared" si="42"/>
        <v>0</v>
      </c>
      <c r="AE276" s="14"/>
      <c r="AF276" s="14"/>
    </row>
    <row r="277" spans="1:32">
      <c r="A277" s="10">
        <f t="shared" si="43"/>
        <v>268</v>
      </c>
      <c r="B277" s="11">
        <v>268</v>
      </c>
      <c r="C277" s="11" t="s">
        <v>307</v>
      </c>
      <c r="D277" s="9" t="s">
        <v>101</v>
      </c>
      <c r="E277" s="20">
        <v>0</v>
      </c>
      <c r="F277" s="44">
        <v>0</v>
      </c>
      <c r="G277" s="11"/>
      <c r="H277" s="14"/>
      <c r="I277" s="14"/>
      <c r="J277" s="14"/>
      <c r="K277" s="14"/>
      <c r="L277" s="16"/>
      <c r="M277" s="14"/>
      <c r="N277" s="14"/>
      <c r="P277" s="14"/>
      <c r="Q277" s="14"/>
      <c r="R277" s="14"/>
      <c r="S277" s="14"/>
      <c r="T277" s="16"/>
      <c r="U277" s="14"/>
      <c r="V277" s="14"/>
      <c r="W277" s="14">
        <f t="shared" si="40"/>
        <v>4</v>
      </c>
      <c r="X277" s="14" t="str">
        <f t="shared" si="39"/>
        <v>You have chosen a non-operating school district</v>
      </c>
      <c r="Y277" s="14">
        <f t="shared" si="36"/>
        <v>268</v>
      </c>
      <c r="Z277" s="11" t="str">
        <f t="shared" si="37"/>
        <v>SHELBURNE</v>
      </c>
      <c r="AA277" s="11" t="str">
        <f t="shared" si="38"/>
        <v/>
      </c>
      <c r="AB277" s="39">
        <f t="shared" si="41"/>
        <v>0</v>
      </c>
      <c r="AC277" s="39">
        <f t="shared" si="42"/>
        <v>0</v>
      </c>
      <c r="AE277" s="14"/>
      <c r="AF277" s="14"/>
    </row>
    <row r="278" spans="1:32">
      <c r="A278" s="10">
        <f t="shared" si="43"/>
        <v>269</v>
      </c>
      <c r="B278" s="11">
        <v>269</v>
      </c>
      <c r="C278" s="11" t="s">
        <v>308</v>
      </c>
      <c r="D278" s="9" t="s">
        <v>101</v>
      </c>
      <c r="E278" s="20">
        <v>0</v>
      </c>
      <c r="F278" s="44">
        <v>1</v>
      </c>
      <c r="G278" s="11"/>
      <c r="H278" s="14"/>
      <c r="I278" s="14"/>
      <c r="J278" s="14"/>
      <c r="K278" s="14"/>
      <c r="L278" s="16"/>
      <c r="M278" s="14"/>
      <c r="N278" s="14"/>
      <c r="P278" s="14"/>
      <c r="Q278" s="14"/>
      <c r="R278" s="14"/>
      <c r="S278" s="14"/>
      <c r="T278" s="16"/>
      <c r="U278" s="14"/>
      <c r="V278" s="14"/>
      <c r="W278" s="14">
        <f t="shared" si="40"/>
        <v>3</v>
      </c>
      <c r="X278" s="14" t="str">
        <f t="shared" si="39"/>
        <v>You have chosen a district that does not enroll school choice pupils in FY17</v>
      </c>
      <c r="Y278" s="14">
        <f t="shared" si="36"/>
        <v>269</v>
      </c>
      <c r="Z278" s="11" t="str">
        <f t="shared" si="37"/>
        <v>SHERBORN</v>
      </c>
      <c r="AA278" s="11" t="str">
        <f t="shared" si="38"/>
        <v/>
      </c>
      <c r="AB278" s="39">
        <f t="shared" si="41"/>
        <v>0</v>
      </c>
      <c r="AC278" s="39">
        <f t="shared" si="42"/>
        <v>0</v>
      </c>
      <c r="AE278" s="14"/>
      <c r="AF278" s="14"/>
    </row>
    <row r="279" spans="1:32">
      <c r="A279" s="10">
        <f t="shared" si="43"/>
        <v>270</v>
      </c>
      <c r="B279" s="17">
        <v>270</v>
      </c>
      <c r="C279" s="17" t="s">
        <v>38</v>
      </c>
      <c r="D279" s="9" t="s">
        <v>101</v>
      </c>
      <c r="E279" s="20">
        <v>0</v>
      </c>
      <c r="F279" s="44">
        <v>0</v>
      </c>
      <c r="G279" s="11"/>
      <c r="H279" s="14"/>
      <c r="I279" s="14"/>
      <c r="J279" s="14"/>
      <c r="K279" s="14"/>
      <c r="L279" s="16"/>
      <c r="M279" s="14"/>
      <c r="N279" s="14"/>
      <c r="P279" s="14"/>
      <c r="Q279" s="14"/>
      <c r="R279" s="14"/>
      <c r="S279" s="14"/>
      <c r="T279" s="16"/>
      <c r="U279" s="14"/>
      <c r="V279" s="14"/>
      <c r="W279" s="14">
        <f t="shared" si="40"/>
        <v>4</v>
      </c>
      <c r="X279" s="14" t="str">
        <f t="shared" si="39"/>
        <v>You have chosen a non-operating school district</v>
      </c>
      <c r="Y279" s="14">
        <f t="shared" si="36"/>
        <v>270</v>
      </c>
      <c r="Z279" s="11" t="str">
        <f t="shared" si="37"/>
        <v xml:space="preserve">SHIRLEY                      </v>
      </c>
      <c r="AA279" s="11" t="str">
        <f t="shared" si="38"/>
        <v/>
      </c>
      <c r="AB279" s="39">
        <f t="shared" si="41"/>
        <v>0</v>
      </c>
      <c r="AC279" s="39">
        <f t="shared" si="42"/>
        <v>0</v>
      </c>
      <c r="AE279" s="14"/>
      <c r="AF279" s="14"/>
    </row>
    <row r="280" spans="1:32">
      <c r="A280" s="10">
        <f t="shared" si="43"/>
        <v>271</v>
      </c>
      <c r="B280" s="11">
        <v>271</v>
      </c>
      <c r="C280" s="11" t="s">
        <v>309</v>
      </c>
      <c r="D280" s="9" t="s">
        <v>461</v>
      </c>
      <c r="E280" s="20">
        <v>27.27</v>
      </c>
      <c r="F280" s="44">
        <v>1</v>
      </c>
      <c r="G280" s="15">
        <v>42899</v>
      </c>
      <c r="H280" s="14">
        <v>31652577</v>
      </c>
      <c r="I280" s="14">
        <v>4572578</v>
      </c>
      <c r="J280" s="14">
        <v>11572228</v>
      </c>
      <c r="K280" s="14">
        <v>47797383</v>
      </c>
      <c r="L280" s="16">
        <v>5736.4661666667553</v>
      </c>
      <c r="M280" s="14">
        <v>8332</v>
      </c>
      <c r="N280" s="14">
        <v>5000</v>
      </c>
      <c r="P280" s="14">
        <v>0</v>
      </c>
      <c r="Q280" s="14">
        <v>0</v>
      </c>
      <c r="R280" s="14">
        <v>0</v>
      </c>
      <c r="S280" s="14">
        <v>0</v>
      </c>
      <c r="T280" s="16">
        <v>0</v>
      </c>
      <c r="U280" s="14"/>
      <c r="V280" s="14"/>
      <c r="W280" s="14">
        <f t="shared" si="40"/>
        <v>0</v>
      </c>
      <c r="X280" s="14" t="str">
        <f t="shared" si="39"/>
        <v/>
      </c>
      <c r="Y280" s="14">
        <f t="shared" si="36"/>
        <v>271</v>
      </c>
      <c r="Z280" s="11" t="str">
        <f t="shared" si="37"/>
        <v>SHREWSBURY</v>
      </c>
      <c r="AA280" s="11" t="str">
        <f t="shared" si="38"/>
        <v>Yes</v>
      </c>
      <c r="AB280" s="39">
        <f t="shared" si="41"/>
        <v>5000</v>
      </c>
      <c r="AC280" s="39">
        <f t="shared" si="42"/>
        <v>0</v>
      </c>
      <c r="AE280" s="14"/>
      <c r="AF280" s="14"/>
    </row>
    <row r="281" spans="1:32">
      <c r="A281" s="10">
        <f t="shared" si="43"/>
        <v>272</v>
      </c>
      <c r="B281" s="11">
        <v>272</v>
      </c>
      <c r="C281" s="11" t="s">
        <v>310</v>
      </c>
      <c r="D281" s="9" t="s">
        <v>461</v>
      </c>
      <c r="E281" s="20">
        <v>5</v>
      </c>
      <c r="F281" s="44">
        <v>1</v>
      </c>
      <c r="G281" s="15">
        <v>42899</v>
      </c>
      <c r="H281" s="14">
        <v>819748</v>
      </c>
      <c r="I281" s="14">
        <v>275136</v>
      </c>
      <c r="J281" s="14">
        <v>505696</v>
      </c>
      <c r="K281" s="14">
        <v>1600580</v>
      </c>
      <c r="L281" s="16">
        <v>125.69444444444447</v>
      </c>
      <c r="M281" s="14">
        <v>12734</v>
      </c>
      <c r="N281" s="14">
        <v>5000</v>
      </c>
      <c r="P281" s="14">
        <v>0</v>
      </c>
      <c r="Q281" s="14">
        <v>0</v>
      </c>
      <c r="R281" s="14">
        <v>0</v>
      </c>
      <c r="S281" s="14">
        <v>0</v>
      </c>
      <c r="T281" s="16">
        <v>0</v>
      </c>
      <c r="U281" s="14"/>
      <c r="V281" s="14"/>
      <c r="W281" s="14">
        <f t="shared" si="40"/>
        <v>0</v>
      </c>
      <c r="X281" s="14" t="str">
        <f t="shared" si="39"/>
        <v/>
      </c>
      <c r="Y281" s="14">
        <f t="shared" si="36"/>
        <v>272</v>
      </c>
      <c r="Z281" s="11" t="str">
        <f t="shared" si="37"/>
        <v>SHUTESBURY</v>
      </c>
      <c r="AA281" s="11" t="str">
        <f t="shared" si="38"/>
        <v>Yes</v>
      </c>
      <c r="AB281" s="39">
        <f t="shared" si="41"/>
        <v>5000</v>
      </c>
      <c r="AC281" s="39">
        <f t="shared" si="42"/>
        <v>0</v>
      </c>
      <c r="AE281" s="14"/>
      <c r="AF281" s="14"/>
    </row>
    <row r="282" spans="1:32">
      <c r="A282" s="10">
        <f t="shared" si="43"/>
        <v>273</v>
      </c>
      <c r="B282" s="11">
        <v>273</v>
      </c>
      <c r="C282" s="11" t="s">
        <v>311</v>
      </c>
      <c r="D282" s="9" t="s">
        <v>101</v>
      </c>
      <c r="E282" s="20">
        <v>0</v>
      </c>
      <c r="F282" s="44">
        <v>1</v>
      </c>
      <c r="G282" s="15"/>
      <c r="H282" s="14"/>
      <c r="I282" s="14"/>
      <c r="J282" s="14"/>
      <c r="K282" s="14"/>
      <c r="L282" s="16"/>
      <c r="M282" s="14"/>
      <c r="N282" s="14"/>
      <c r="P282" s="14"/>
      <c r="Q282" s="14"/>
      <c r="R282" s="14"/>
      <c r="S282" s="14"/>
      <c r="T282" s="16"/>
      <c r="U282" s="14"/>
      <c r="V282" s="14"/>
      <c r="W282" s="14">
        <f t="shared" si="40"/>
        <v>3</v>
      </c>
      <c r="X282" s="14" t="str">
        <f t="shared" si="39"/>
        <v>You have chosen a district that does not enroll school choice pupils in FY17</v>
      </c>
      <c r="Y282" s="14">
        <f t="shared" si="36"/>
        <v>273</v>
      </c>
      <c r="Z282" s="11" t="str">
        <f t="shared" si="37"/>
        <v>SOMERSET</v>
      </c>
      <c r="AA282" s="11" t="str">
        <f t="shared" si="38"/>
        <v/>
      </c>
      <c r="AB282" s="39">
        <f t="shared" si="41"/>
        <v>0</v>
      </c>
      <c r="AC282" s="39">
        <f t="shared" si="42"/>
        <v>0</v>
      </c>
      <c r="AE282" s="14"/>
      <c r="AF282" s="14"/>
    </row>
    <row r="283" spans="1:32">
      <c r="A283" s="10">
        <f t="shared" si="43"/>
        <v>274</v>
      </c>
      <c r="B283" s="11">
        <v>274</v>
      </c>
      <c r="C283" s="11" t="s">
        <v>312</v>
      </c>
      <c r="D283" s="9" t="s">
        <v>101</v>
      </c>
      <c r="E283" s="20">
        <v>0</v>
      </c>
      <c r="F283" s="44">
        <v>1</v>
      </c>
      <c r="G283" s="15"/>
      <c r="H283" s="14"/>
      <c r="I283" s="14"/>
      <c r="J283" s="14"/>
      <c r="K283" s="14"/>
      <c r="L283" s="16"/>
      <c r="M283" s="14"/>
      <c r="N283" s="14"/>
      <c r="P283" s="14"/>
      <c r="Q283" s="14"/>
      <c r="R283" s="14"/>
      <c r="S283" s="14"/>
      <c r="T283" s="16"/>
      <c r="U283" s="14"/>
      <c r="V283" s="14"/>
      <c r="W283" s="14">
        <f t="shared" si="40"/>
        <v>3</v>
      </c>
      <c r="X283" s="14" t="str">
        <f t="shared" si="39"/>
        <v>You have chosen a district that does not enroll school choice pupils in FY17</v>
      </c>
      <c r="Y283" s="14">
        <f t="shared" si="36"/>
        <v>274</v>
      </c>
      <c r="Z283" s="11" t="str">
        <f t="shared" si="37"/>
        <v>SOMERVILLE</v>
      </c>
      <c r="AA283" s="11" t="str">
        <f t="shared" si="38"/>
        <v/>
      </c>
      <c r="AB283" s="39">
        <f t="shared" si="41"/>
        <v>0</v>
      </c>
      <c r="AC283" s="39">
        <f t="shared" si="42"/>
        <v>0</v>
      </c>
      <c r="AE283" s="14"/>
      <c r="AF283" s="14"/>
    </row>
    <row r="284" spans="1:32">
      <c r="A284" s="10">
        <f t="shared" si="43"/>
        <v>275</v>
      </c>
      <c r="B284" s="17">
        <v>275</v>
      </c>
      <c r="C284" s="17" t="s">
        <v>440</v>
      </c>
      <c r="D284" s="9" t="s">
        <v>461</v>
      </c>
      <c r="E284" s="20">
        <v>64.759999999999991</v>
      </c>
      <c r="F284" s="44">
        <v>1</v>
      </c>
      <c r="G284" s="15">
        <v>42899</v>
      </c>
      <c r="H284" s="14">
        <v>2399344</v>
      </c>
      <c r="I284" s="14">
        <v>290760</v>
      </c>
      <c r="J284" s="14">
        <v>960683</v>
      </c>
      <c r="K284" s="14">
        <v>3650787</v>
      </c>
      <c r="L284" s="16">
        <v>487.43572222222195</v>
      </c>
      <c r="M284" s="14">
        <v>7490</v>
      </c>
      <c r="N284" s="14">
        <v>5000</v>
      </c>
      <c r="P284" s="14">
        <v>0</v>
      </c>
      <c r="Q284" s="14">
        <v>0</v>
      </c>
      <c r="R284" s="14">
        <v>0</v>
      </c>
      <c r="S284" s="14">
        <v>0</v>
      </c>
      <c r="T284" s="16">
        <v>0</v>
      </c>
      <c r="U284" s="14"/>
      <c r="V284" s="14"/>
      <c r="W284" s="14">
        <f t="shared" si="40"/>
        <v>0</v>
      </c>
      <c r="X284" s="14" t="str">
        <f t="shared" si="39"/>
        <v/>
      </c>
      <c r="Y284" s="14">
        <f t="shared" ref="Y284:Y347" si="44">B284</f>
        <v>275</v>
      </c>
      <c r="Z284" s="11" t="str">
        <f t="shared" ref="Z284:Z347" si="45">C284</f>
        <v xml:space="preserve">SOUTHAMPTON                  </v>
      </c>
      <c r="AA284" s="11" t="str">
        <f t="shared" ref="AA284:AA347" si="46">IF(D284="Yes", D284, "")</f>
        <v>Yes</v>
      </c>
      <c r="AB284" s="39">
        <f t="shared" si="41"/>
        <v>5000</v>
      </c>
      <c r="AC284" s="39">
        <f t="shared" si="42"/>
        <v>0</v>
      </c>
      <c r="AE284" s="14"/>
      <c r="AF284" s="14"/>
    </row>
    <row r="285" spans="1:32">
      <c r="A285" s="10">
        <f t="shared" si="43"/>
        <v>276</v>
      </c>
      <c r="B285" s="11">
        <v>276</v>
      </c>
      <c r="C285" s="11" t="s">
        <v>313</v>
      </c>
      <c r="D285" s="9" t="s">
        <v>101</v>
      </c>
      <c r="E285" s="20">
        <v>0</v>
      </c>
      <c r="F285" s="44">
        <v>1</v>
      </c>
      <c r="G285" s="11"/>
      <c r="H285" s="14"/>
      <c r="I285" s="14"/>
      <c r="J285" s="14"/>
      <c r="K285" s="14"/>
      <c r="L285" s="16"/>
      <c r="M285" s="14"/>
      <c r="N285" s="14"/>
      <c r="P285" s="14"/>
      <c r="Q285" s="14"/>
      <c r="R285" s="14"/>
      <c r="S285" s="14"/>
      <c r="T285" s="16"/>
      <c r="U285" s="14"/>
      <c r="V285" s="14"/>
      <c r="W285" s="14">
        <f t="shared" si="40"/>
        <v>3</v>
      </c>
      <c r="X285" s="14" t="str">
        <f t="shared" si="39"/>
        <v>You have chosen a district that does not enroll school choice pupils in FY17</v>
      </c>
      <c r="Y285" s="14">
        <f t="shared" si="44"/>
        <v>276</v>
      </c>
      <c r="Z285" s="11" t="str">
        <f t="shared" si="45"/>
        <v>SOUTHBOROUGH</v>
      </c>
      <c r="AA285" s="11" t="str">
        <f t="shared" si="46"/>
        <v/>
      </c>
      <c r="AB285" s="39">
        <f t="shared" si="41"/>
        <v>0</v>
      </c>
      <c r="AC285" s="39">
        <f t="shared" si="42"/>
        <v>0</v>
      </c>
      <c r="AE285" s="14"/>
      <c r="AF285" s="14"/>
    </row>
    <row r="286" spans="1:32">
      <c r="A286" s="10">
        <f t="shared" si="43"/>
        <v>277</v>
      </c>
      <c r="B286" s="17">
        <v>277</v>
      </c>
      <c r="C286" s="17" t="s">
        <v>441</v>
      </c>
      <c r="D286" s="9" t="s">
        <v>461</v>
      </c>
      <c r="E286" s="20">
        <v>5</v>
      </c>
      <c r="F286" s="44">
        <v>1</v>
      </c>
      <c r="G286" s="15">
        <v>42899</v>
      </c>
      <c r="H286" s="14">
        <v>10118145</v>
      </c>
      <c r="I286" s="14">
        <v>1920527</v>
      </c>
      <c r="J286" s="14">
        <v>5026549</v>
      </c>
      <c r="K286" s="14">
        <v>17065221</v>
      </c>
      <c r="L286" s="16">
        <v>2015.0152777777737</v>
      </c>
      <c r="M286" s="14">
        <v>8469</v>
      </c>
      <c r="N286" s="14">
        <v>5000</v>
      </c>
      <c r="P286" s="14">
        <v>0</v>
      </c>
      <c r="Q286" s="14">
        <v>0</v>
      </c>
      <c r="R286" s="14">
        <v>0</v>
      </c>
      <c r="S286" s="14">
        <v>0</v>
      </c>
      <c r="T286" s="16">
        <v>0</v>
      </c>
      <c r="U286" s="14"/>
      <c r="V286" s="14"/>
      <c r="W286" s="14">
        <f t="shared" si="40"/>
        <v>0</v>
      </c>
      <c r="X286" s="14" t="str">
        <f t="shared" si="39"/>
        <v/>
      </c>
      <c r="Y286" s="14">
        <f t="shared" si="44"/>
        <v>277</v>
      </c>
      <c r="Z286" s="11" t="str">
        <f t="shared" si="45"/>
        <v xml:space="preserve">SOUTHBRIDGE                  </v>
      </c>
      <c r="AA286" s="11" t="str">
        <f t="shared" si="46"/>
        <v>Yes</v>
      </c>
      <c r="AB286" s="39">
        <f t="shared" si="41"/>
        <v>5000</v>
      </c>
      <c r="AC286" s="39">
        <f t="shared" si="42"/>
        <v>0</v>
      </c>
      <c r="AE286" s="14"/>
      <c r="AF286" s="14"/>
    </row>
    <row r="287" spans="1:32">
      <c r="A287" s="10">
        <f t="shared" si="43"/>
        <v>278</v>
      </c>
      <c r="B287" s="17">
        <v>278</v>
      </c>
      <c r="C287" s="17" t="s">
        <v>442</v>
      </c>
      <c r="D287" s="9" t="s">
        <v>461</v>
      </c>
      <c r="E287" s="20">
        <v>174.12</v>
      </c>
      <c r="F287" s="44">
        <v>1</v>
      </c>
      <c r="G287" s="15">
        <v>42899</v>
      </c>
      <c r="H287" s="14">
        <v>9491030</v>
      </c>
      <c r="I287" s="14">
        <v>2094814</v>
      </c>
      <c r="J287" s="14">
        <v>4958586</v>
      </c>
      <c r="K287" s="14">
        <v>16544430</v>
      </c>
      <c r="L287" s="16">
        <v>1695.5080555555528</v>
      </c>
      <c r="M287" s="14">
        <v>9758</v>
      </c>
      <c r="N287" s="14">
        <v>5000</v>
      </c>
      <c r="P287" s="14">
        <v>313543</v>
      </c>
      <c r="Q287" s="14">
        <v>34137</v>
      </c>
      <c r="R287" s="14">
        <v>163810</v>
      </c>
      <c r="S287" s="14">
        <v>511490</v>
      </c>
      <c r="T287" s="16">
        <v>27.630000000000003</v>
      </c>
      <c r="U287" s="14">
        <v>18512</v>
      </c>
      <c r="V287" s="14">
        <v>5000</v>
      </c>
      <c r="W287" s="14">
        <f t="shared" si="40"/>
        <v>0</v>
      </c>
      <c r="X287" s="14" t="str">
        <f t="shared" si="39"/>
        <v/>
      </c>
      <c r="Y287" s="14">
        <f t="shared" si="44"/>
        <v>278</v>
      </c>
      <c r="Z287" s="11" t="str">
        <f t="shared" si="45"/>
        <v xml:space="preserve">SOUTH HADLEY                 </v>
      </c>
      <c r="AA287" s="11" t="str">
        <f t="shared" si="46"/>
        <v>Yes</v>
      </c>
      <c r="AB287" s="39">
        <f t="shared" si="41"/>
        <v>5000</v>
      </c>
      <c r="AC287" s="39">
        <f t="shared" si="42"/>
        <v>5000</v>
      </c>
      <c r="AE287" s="14"/>
      <c r="AF287" s="14"/>
    </row>
    <row r="288" spans="1:32">
      <c r="A288" s="10">
        <f t="shared" si="43"/>
        <v>279</v>
      </c>
      <c r="B288" s="11">
        <v>279</v>
      </c>
      <c r="C288" s="11" t="s">
        <v>314</v>
      </c>
      <c r="D288" s="9" t="s">
        <v>101</v>
      </c>
      <c r="E288" s="20">
        <v>0</v>
      </c>
      <c r="F288" s="44">
        <v>0</v>
      </c>
      <c r="G288" s="11"/>
      <c r="H288" s="14"/>
      <c r="I288" s="14"/>
      <c r="J288" s="14"/>
      <c r="K288" s="14"/>
      <c r="L288" s="16"/>
      <c r="M288" s="14"/>
      <c r="N288" s="14"/>
      <c r="P288" s="14"/>
      <c r="Q288" s="14"/>
      <c r="R288" s="14"/>
      <c r="S288" s="14"/>
      <c r="T288" s="16"/>
      <c r="U288" s="14"/>
      <c r="V288" s="14"/>
      <c r="W288" s="14">
        <f t="shared" si="40"/>
        <v>4</v>
      </c>
      <c r="X288" s="14" t="str">
        <f t="shared" si="39"/>
        <v>You have chosen a non-operating school district</v>
      </c>
      <c r="Y288" s="14">
        <f t="shared" si="44"/>
        <v>279</v>
      </c>
      <c r="Z288" s="11" t="str">
        <f t="shared" si="45"/>
        <v>SOUTHWICK</v>
      </c>
      <c r="AA288" s="11" t="str">
        <f t="shared" si="46"/>
        <v/>
      </c>
      <c r="AB288" s="39">
        <f t="shared" si="41"/>
        <v>0</v>
      </c>
      <c r="AC288" s="39">
        <f t="shared" si="42"/>
        <v>0</v>
      </c>
      <c r="AE288" s="14"/>
      <c r="AF288" s="14"/>
    </row>
    <row r="289" spans="1:32">
      <c r="A289" s="10">
        <f t="shared" si="43"/>
        <v>280</v>
      </c>
      <c r="B289" s="11">
        <v>280</v>
      </c>
      <c r="C289" s="11" t="s">
        <v>315</v>
      </c>
      <c r="D289" s="9" t="s">
        <v>101</v>
      </c>
      <c r="E289" s="20">
        <v>0</v>
      </c>
      <c r="F289" s="44">
        <v>0</v>
      </c>
      <c r="G289" s="15"/>
      <c r="H289" s="14"/>
      <c r="I289" s="14"/>
      <c r="J289" s="14"/>
      <c r="K289" s="14"/>
      <c r="L289" s="16"/>
      <c r="M289" s="14"/>
      <c r="N289" s="14"/>
      <c r="P289" s="14"/>
      <c r="Q289" s="14"/>
      <c r="R289" s="14"/>
      <c r="S289" s="14"/>
      <c r="T289" s="16"/>
      <c r="U289" s="14"/>
      <c r="V289" s="14"/>
      <c r="W289" s="14">
        <f t="shared" si="40"/>
        <v>4</v>
      </c>
      <c r="X289" s="14" t="str">
        <f t="shared" si="39"/>
        <v>You have chosen a non-operating school district</v>
      </c>
      <c r="Y289" s="14">
        <f t="shared" si="44"/>
        <v>280</v>
      </c>
      <c r="Z289" s="11" t="str">
        <f t="shared" si="45"/>
        <v>SPENCER</v>
      </c>
      <c r="AA289" s="11" t="str">
        <f t="shared" si="46"/>
        <v/>
      </c>
      <c r="AB289" s="39">
        <f t="shared" si="41"/>
        <v>0</v>
      </c>
      <c r="AC289" s="39">
        <f t="shared" si="42"/>
        <v>0</v>
      </c>
      <c r="AE289" s="14"/>
      <c r="AF289" s="14"/>
    </row>
    <row r="290" spans="1:32">
      <c r="A290" s="10">
        <f t="shared" si="43"/>
        <v>281</v>
      </c>
      <c r="B290" s="17">
        <v>281</v>
      </c>
      <c r="C290" s="17" t="s">
        <v>39</v>
      </c>
      <c r="D290" s="9" t="s">
        <v>461</v>
      </c>
      <c r="E290" s="20">
        <v>24.880000000000003</v>
      </c>
      <c r="F290" s="44">
        <v>1</v>
      </c>
      <c r="G290" s="15">
        <v>42899</v>
      </c>
      <c r="H290" s="14">
        <v>121615728</v>
      </c>
      <c r="I290" s="14">
        <v>26963554</v>
      </c>
      <c r="J290" s="14">
        <v>69523784</v>
      </c>
      <c r="K290" s="14">
        <v>218103066</v>
      </c>
      <c r="L290" s="16">
        <v>21510.293277777706</v>
      </c>
      <c r="M290" s="14">
        <v>10139</v>
      </c>
      <c r="N290" s="14">
        <v>5000</v>
      </c>
      <c r="P290" s="14">
        <v>3621945</v>
      </c>
      <c r="Q290" s="14">
        <v>1552312</v>
      </c>
      <c r="R290" s="14">
        <v>2070549</v>
      </c>
      <c r="S290" s="14">
        <v>7244806</v>
      </c>
      <c r="T290" s="16">
        <v>1238.3633333333314</v>
      </c>
      <c r="U290" s="14">
        <v>5850</v>
      </c>
      <c r="V290" s="14">
        <v>4388</v>
      </c>
      <c r="W290" s="14">
        <f t="shared" si="40"/>
        <v>0</v>
      </c>
      <c r="X290" s="14" t="str">
        <f t="shared" si="39"/>
        <v/>
      </c>
      <c r="Y290" s="14">
        <f t="shared" si="44"/>
        <v>281</v>
      </c>
      <c r="Z290" s="11" t="str">
        <f t="shared" si="45"/>
        <v xml:space="preserve">SPRINGFIELD                  </v>
      </c>
      <c r="AA290" s="11" t="str">
        <f t="shared" si="46"/>
        <v>Yes</v>
      </c>
      <c r="AB290" s="39">
        <f t="shared" si="41"/>
        <v>5000</v>
      </c>
      <c r="AC290" s="39">
        <f t="shared" si="42"/>
        <v>4388</v>
      </c>
      <c r="AE290" s="14"/>
      <c r="AF290" s="14"/>
    </row>
    <row r="291" spans="1:32">
      <c r="A291" s="10">
        <f t="shared" si="43"/>
        <v>282</v>
      </c>
      <c r="B291" s="11">
        <v>282</v>
      </c>
      <c r="C291" s="11" t="s">
        <v>316</v>
      </c>
      <c r="D291" s="9" t="s">
        <v>101</v>
      </c>
      <c r="E291" s="20">
        <v>0</v>
      </c>
      <c r="F291" s="44">
        <v>0</v>
      </c>
      <c r="G291" s="11"/>
      <c r="H291" s="14"/>
      <c r="I291" s="14"/>
      <c r="J291" s="14"/>
      <c r="K291" s="14"/>
      <c r="L291" s="16"/>
      <c r="M291" s="14"/>
      <c r="N291" s="14"/>
      <c r="P291" s="14"/>
      <c r="Q291" s="14"/>
      <c r="R291" s="14"/>
      <c r="S291" s="14"/>
      <c r="T291" s="16"/>
      <c r="U291" s="14"/>
      <c r="V291" s="14"/>
      <c r="W291" s="14">
        <f t="shared" si="40"/>
        <v>4</v>
      </c>
      <c r="X291" s="14" t="str">
        <f t="shared" si="39"/>
        <v>You have chosen a non-operating school district</v>
      </c>
      <c r="Y291" s="14">
        <f t="shared" si="44"/>
        <v>282</v>
      </c>
      <c r="Z291" s="11" t="str">
        <f t="shared" si="45"/>
        <v>STERLING</v>
      </c>
      <c r="AA291" s="11" t="str">
        <f t="shared" si="46"/>
        <v/>
      </c>
      <c r="AB291" s="39">
        <f t="shared" si="41"/>
        <v>0</v>
      </c>
      <c r="AC291" s="39">
        <f t="shared" si="42"/>
        <v>0</v>
      </c>
      <c r="AE291" s="14"/>
      <c r="AF291" s="14"/>
    </row>
    <row r="292" spans="1:32">
      <c r="A292" s="10">
        <f t="shared" si="43"/>
        <v>283</v>
      </c>
      <c r="B292" s="11">
        <v>283</v>
      </c>
      <c r="C292" s="11" t="s">
        <v>317</v>
      </c>
      <c r="D292" s="9" t="s">
        <v>101</v>
      </c>
      <c r="E292" s="20">
        <v>0</v>
      </c>
      <c r="F292" s="44">
        <v>0</v>
      </c>
      <c r="G292" s="15"/>
      <c r="H292" s="14"/>
      <c r="I292" s="14"/>
      <c r="J292" s="14"/>
      <c r="K292" s="14"/>
      <c r="L292" s="16"/>
      <c r="M292" s="14"/>
      <c r="N292" s="14"/>
      <c r="P292" s="14"/>
      <c r="Q292" s="14"/>
      <c r="R292" s="14"/>
      <c r="S292" s="14"/>
      <c r="T292" s="16"/>
      <c r="U292" s="14"/>
      <c r="V292" s="14"/>
      <c r="W292" s="14">
        <f t="shared" si="40"/>
        <v>4</v>
      </c>
      <c r="X292" s="14" t="str">
        <f t="shared" si="39"/>
        <v>You have chosen a non-operating school district</v>
      </c>
      <c r="Y292" s="14">
        <f t="shared" si="44"/>
        <v>283</v>
      </c>
      <c r="Z292" s="11" t="str">
        <f t="shared" si="45"/>
        <v>STOCKBRIDGE</v>
      </c>
      <c r="AA292" s="11" t="str">
        <f t="shared" si="46"/>
        <v/>
      </c>
      <c r="AB292" s="39">
        <f t="shared" si="41"/>
        <v>0</v>
      </c>
      <c r="AC292" s="39">
        <f t="shared" si="42"/>
        <v>0</v>
      </c>
      <c r="AE292" s="14"/>
      <c r="AF292" s="14"/>
    </row>
    <row r="293" spans="1:32">
      <c r="A293" s="10">
        <f t="shared" si="43"/>
        <v>284</v>
      </c>
      <c r="B293" s="11">
        <v>284</v>
      </c>
      <c r="C293" s="11" t="s">
        <v>318</v>
      </c>
      <c r="D293" s="9" t="s">
        <v>101</v>
      </c>
      <c r="E293" s="20">
        <v>0</v>
      </c>
      <c r="F293" s="44">
        <v>1</v>
      </c>
      <c r="G293" s="11"/>
      <c r="H293" s="14"/>
      <c r="I293" s="14"/>
      <c r="J293" s="14"/>
      <c r="K293" s="14"/>
      <c r="L293" s="16"/>
      <c r="M293" s="14"/>
      <c r="N293" s="14"/>
      <c r="P293" s="14"/>
      <c r="Q293" s="14"/>
      <c r="R293" s="14"/>
      <c r="S293" s="14"/>
      <c r="T293" s="16"/>
      <c r="U293" s="14"/>
      <c r="V293" s="14"/>
      <c r="W293" s="14">
        <f t="shared" si="40"/>
        <v>3</v>
      </c>
      <c r="X293" s="14" t="str">
        <f t="shared" si="39"/>
        <v>You have chosen a district that does not enroll school choice pupils in FY17</v>
      </c>
      <c r="Y293" s="14">
        <f t="shared" si="44"/>
        <v>284</v>
      </c>
      <c r="Z293" s="11" t="str">
        <f t="shared" si="45"/>
        <v>STONEHAM</v>
      </c>
      <c r="AA293" s="11" t="str">
        <f t="shared" si="46"/>
        <v/>
      </c>
      <c r="AB293" s="39">
        <f t="shared" si="41"/>
        <v>0</v>
      </c>
      <c r="AC293" s="39">
        <f t="shared" si="42"/>
        <v>0</v>
      </c>
      <c r="AE293" s="14"/>
      <c r="AF293" s="14"/>
    </row>
    <row r="294" spans="1:32">
      <c r="A294" s="10">
        <f t="shared" si="43"/>
        <v>285</v>
      </c>
      <c r="B294" s="11">
        <v>285</v>
      </c>
      <c r="C294" s="11" t="s">
        <v>319</v>
      </c>
      <c r="D294" s="9" t="s">
        <v>101</v>
      </c>
      <c r="E294" s="20">
        <v>0</v>
      </c>
      <c r="F294" s="44">
        <v>1</v>
      </c>
      <c r="G294" s="11"/>
      <c r="H294" s="14"/>
      <c r="I294" s="14"/>
      <c r="J294" s="14"/>
      <c r="K294" s="14"/>
      <c r="L294" s="16"/>
      <c r="M294" s="14"/>
      <c r="N294" s="14"/>
      <c r="P294" s="14"/>
      <c r="Q294" s="14"/>
      <c r="R294" s="14"/>
      <c r="S294" s="14"/>
      <c r="T294" s="16"/>
      <c r="U294" s="14"/>
      <c r="V294" s="14"/>
      <c r="W294" s="14">
        <f t="shared" si="40"/>
        <v>3</v>
      </c>
      <c r="X294" s="14" t="str">
        <f t="shared" si="39"/>
        <v>You have chosen a district that does not enroll school choice pupils in FY17</v>
      </c>
      <c r="Y294" s="14">
        <f t="shared" si="44"/>
        <v>285</v>
      </c>
      <c r="Z294" s="11" t="str">
        <f t="shared" si="45"/>
        <v>STOUGHTON</v>
      </c>
      <c r="AA294" s="11" t="str">
        <f t="shared" si="46"/>
        <v/>
      </c>
      <c r="AB294" s="39">
        <f t="shared" si="41"/>
        <v>0</v>
      </c>
      <c r="AC294" s="39">
        <f t="shared" si="42"/>
        <v>0</v>
      </c>
      <c r="AE294" s="14"/>
      <c r="AF294" s="14"/>
    </row>
    <row r="295" spans="1:32">
      <c r="A295" s="10">
        <f t="shared" si="43"/>
        <v>286</v>
      </c>
      <c r="B295" s="11">
        <v>286</v>
      </c>
      <c r="C295" s="11" t="s">
        <v>320</v>
      </c>
      <c r="D295" s="9" t="s">
        <v>101</v>
      </c>
      <c r="E295" s="20">
        <v>0</v>
      </c>
      <c r="F295" s="44">
        <v>0</v>
      </c>
      <c r="G295" s="11"/>
      <c r="H295" s="14"/>
      <c r="I295" s="14"/>
      <c r="J295" s="14"/>
      <c r="K295" s="14"/>
      <c r="L295" s="16"/>
      <c r="M295" s="14"/>
      <c r="N295" s="14"/>
      <c r="P295" s="14"/>
      <c r="Q295" s="14"/>
      <c r="R295" s="14"/>
      <c r="S295" s="14"/>
      <c r="T295" s="16"/>
      <c r="U295" s="14"/>
      <c r="V295" s="14"/>
      <c r="W295" s="14">
        <f t="shared" si="40"/>
        <v>4</v>
      </c>
      <c r="X295" s="14" t="str">
        <f t="shared" si="39"/>
        <v>You have chosen a non-operating school district</v>
      </c>
      <c r="Y295" s="14">
        <f t="shared" si="44"/>
        <v>286</v>
      </c>
      <c r="Z295" s="11" t="str">
        <f t="shared" si="45"/>
        <v>STOW</v>
      </c>
      <c r="AA295" s="11" t="str">
        <f t="shared" si="46"/>
        <v/>
      </c>
      <c r="AB295" s="39">
        <f t="shared" si="41"/>
        <v>0</v>
      </c>
      <c r="AC295" s="39">
        <f t="shared" si="42"/>
        <v>0</v>
      </c>
      <c r="AE295" s="14"/>
      <c r="AF295" s="14"/>
    </row>
    <row r="296" spans="1:32">
      <c r="A296" s="10">
        <f t="shared" si="43"/>
        <v>287</v>
      </c>
      <c r="B296" s="11">
        <v>287</v>
      </c>
      <c r="C296" s="11" t="s">
        <v>321</v>
      </c>
      <c r="D296" s="9" t="s">
        <v>101</v>
      </c>
      <c r="E296" s="20">
        <v>0</v>
      </c>
      <c r="F296" s="44">
        <v>1</v>
      </c>
      <c r="G296" s="11"/>
      <c r="H296" s="14"/>
      <c r="I296" s="14"/>
      <c r="J296" s="14"/>
      <c r="K296" s="14"/>
      <c r="L296" s="16"/>
      <c r="M296" s="14"/>
      <c r="N296" s="14"/>
      <c r="P296" s="14"/>
      <c r="Q296" s="14"/>
      <c r="R296" s="14"/>
      <c r="S296" s="14"/>
      <c r="T296" s="16"/>
      <c r="U296" s="14"/>
      <c r="V296" s="14"/>
      <c r="W296" s="14">
        <f t="shared" si="40"/>
        <v>3</v>
      </c>
      <c r="X296" s="14" t="str">
        <f t="shared" si="39"/>
        <v>You have chosen a district that does not enroll school choice pupils in FY17</v>
      </c>
      <c r="Y296" s="14">
        <f t="shared" si="44"/>
        <v>287</v>
      </c>
      <c r="Z296" s="11" t="str">
        <f t="shared" si="45"/>
        <v>STURBRIDGE</v>
      </c>
      <c r="AA296" s="11" t="str">
        <f t="shared" si="46"/>
        <v/>
      </c>
      <c r="AB296" s="39">
        <f t="shared" si="41"/>
        <v>0</v>
      </c>
      <c r="AC296" s="39">
        <f t="shared" si="42"/>
        <v>0</v>
      </c>
      <c r="AE296" s="14"/>
      <c r="AF296" s="14"/>
    </row>
    <row r="297" spans="1:32">
      <c r="A297" s="10">
        <f t="shared" si="43"/>
        <v>288</v>
      </c>
      <c r="B297" s="11">
        <v>288</v>
      </c>
      <c r="C297" s="11" t="s">
        <v>322</v>
      </c>
      <c r="D297" s="9" t="s">
        <v>101</v>
      </c>
      <c r="E297" s="20">
        <v>0</v>
      </c>
      <c r="F297" s="44">
        <v>1</v>
      </c>
      <c r="G297" s="11"/>
      <c r="H297" s="14"/>
      <c r="I297" s="14"/>
      <c r="J297" s="14"/>
      <c r="K297" s="14"/>
      <c r="L297" s="16"/>
      <c r="M297" s="14"/>
      <c r="N297" s="14"/>
      <c r="P297" s="14"/>
      <c r="Q297" s="14"/>
      <c r="R297" s="14"/>
      <c r="S297" s="14"/>
      <c r="T297" s="16"/>
      <c r="U297" s="14"/>
      <c r="V297" s="14"/>
      <c r="W297" s="14">
        <f t="shared" si="40"/>
        <v>3</v>
      </c>
      <c r="X297" s="14" t="str">
        <f t="shared" si="39"/>
        <v>You have chosen a district that does not enroll school choice pupils in FY17</v>
      </c>
      <c r="Y297" s="14">
        <f t="shared" si="44"/>
        <v>288</v>
      </c>
      <c r="Z297" s="11" t="str">
        <f t="shared" si="45"/>
        <v>SUDBURY</v>
      </c>
      <c r="AA297" s="11" t="str">
        <f t="shared" si="46"/>
        <v/>
      </c>
      <c r="AB297" s="39">
        <f t="shared" si="41"/>
        <v>0</v>
      </c>
      <c r="AC297" s="39">
        <f t="shared" si="42"/>
        <v>0</v>
      </c>
      <c r="AE297" s="14"/>
      <c r="AF297" s="14"/>
    </row>
    <row r="298" spans="1:32">
      <c r="A298" s="10">
        <f t="shared" si="43"/>
        <v>289</v>
      </c>
      <c r="B298" s="17">
        <v>289</v>
      </c>
      <c r="C298" s="17" t="s">
        <v>443</v>
      </c>
      <c r="D298" s="9" t="s">
        <v>461</v>
      </c>
      <c r="E298" s="20">
        <v>46.92</v>
      </c>
      <c r="F298" s="44">
        <v>1</v>
      </c>
      <c r="G298" s="15">
        <v>42899</v>
      </c>
      <c r="H298" s="14">
        <v>1509915</v>
      </c>
      <c r="I298" s="14">
        <v>264879</v>
      </c>
      <c r="J298" s="14">
        <v>395849</v>
      </c>
      <c r="K298" s="14">
        <v>2170643</v>
      </c>
      <c r="L298" s="16">
        <v>216.02805555555548</v>
      </c>
      <c r="M298" s="14">
        <v>10048</v>
      </c>
      <c r="N298" s="14">
        <v>5000</v>
      </c>
      <c r="P298" s="14">
        <v>0</v>
      </c>
      <c r="Q298" s="14">
        <v>0</v>
      </c>
      <c r="R298" s="14">
        <v>0</v>
      </c>
      <c r="S298" s="14">
        <v>0</v>
      </c>
      <c r="T298" s="16">
        <v>0</v>
      </c>
      <c r="U298" s="14"/>
      <c r="V298" s="14"/>
      <c r="W298" s="14">
        <f t="shared" si="40"/>
        <v>0</v>
      </c>
      <c r="X298" s="14" t="str">
        <f t="shared" si="39"/>
        <v/>
      </c>
      <c r="Y298" s="14">
        <f t="shared" si="44"/>
        <v>289</v>
      </c>
      <c r="Z298" s="11" t="str">
        <f t="shared" si="45"/>
        <v xml:space="preserve">SUNDERLAND                   </v>
      </c>
      <c r="AA298" s="11" t="str">
        <f t="shared" si="46"/>
        <v>Yes</v>
      </c>
      <c r="AB298" s="39">
        <f t="shared" si="41"/>
        <v>5000</v>
      </c>
      <c r="AC298" s="39">
        <f t="shared" si="42"/>
        <v>0</v>
      </c>
      <c r="AE298" s="14"/>
      <c r="AF298" s="14"/>
    </row>
    <row r="299" spans="1:32">
      <c r="A299" s="10">
        <f t="shared" si="43"/>
        <v>290</v>
      </c>
      <c r="B299" s="17">
        <v>290</v>
      </c>
      <c r="C299" s="17" t="s">
        <v>40</v>
      </c>
      <c r="D299" s="9" t="s">
        <v>461</v>
      </c>
      <c r="E299" s="20">
        <v>46</v>
      </c>
      <c r="F299" s="44">
        <v>1</v>
      </c>
      <c r="G299" s="15">
        <v>42899</v>
      </c>
      <c r="H299" s="14">
        <v>6600868</v>
      </c>
      <c r="I299" s="14">
        <v>1326656</v>
      </c>
      <c r="J299" s="14">
        <v>3330991</v>
      </c>
      <c r="K299" s="14">
        <v>11258515</v>
      </c>
      <c r="L299" s="16">
        <v>1374.032111111108</v>
      </c>
      <c r="M299" s="14">
        <v>8194</v>
      </c>
      <c r="N299" s="14">
        <v>5000</v>
      </c>
      <c r="P299" s="14">
        <v>0</v>
      </c>
      <c r="Q299" s="14">
        <v>0</v>
      </c>
      <c r="R299" s="14">
        <v>0</v>
      </c>
      <c r="S299" s="14">
        <v>0</v>
      </c>
      <c r="T299" s="16">
        <v>0</v>
      </c>
      <c r="U299" s="14"/>
      <c r="V299" s="14"/>
      <c r="W299" s="14">
        <f t="shared" si="40"/>
        <v>0</v>
      </c>
      <c r="X299" s="14" t="str">
        <f t="shared" si="39"/>
        <v/>
      </c>
      <c r="Y299" s="14">
        <f t="shared" si="44"/>
        <v>290</v>
      </c>
      <c r="Z299" s="11" t="str">
        <f t="shared" si="45"/>
        <v xml:space="preserve">SUTTON                       </v>
      </c>
      <c r="AA299" s="11" t="str">
        <f t="shared" si="46"/>
        <v>Yes</v>
      </c>
      <c r="AB299" s="39">
        <f t="shared" si="41"/>
        <v>5000</v>
      </c>
      <c r="AC299" s="39">
        <f t="shared" si="42"/>
        <v>0</v>
      </c>
      <c r="AE299" s="14"/>
      <c r="AF299" s="14"/>
    </row>
    <row r="300" spans="1:32">
      <c r="A300" s="10">
        <f t="shared" si="43"/>
        <v>291</v>
      </c>
      <c r="B300" s="18">
        <v>291</v>
      </c>
      <c r="C300" s="11" t="s">
        <v>323</v>
      </c>
      <c r="D300" s="9" t="s">
        <v>83</v>
      </c>
      <c r="E300" s="20">
        <v>0</v>
      </c>
      <c r="F300" s="44">
        <v>1</v>
      </c>
      <c r="G300" s="15">
        <v>42899</v>
      </c>
      <c r="H300" s="14">
        <v>12795789</v>
      </c>
      <c r="I300" s="14">
        <v>2410042</v>
      </c>
      <c r="J300" s="14">
        <v>7951524</v>
      </c>
      <c r="K300" s="14">
        <v>23157355</v>
      </c>
      <c r="L300" s="16">
        <v>2151.8102777777785</v>
      </c>
      <c r="M300" s="14">
        <v>10762</v>
      </c>
      <c r="N300" s="14">
        <v>5000</v>
      </c>
      <c r="P300" s="14">
        <v>0</v>
      </c>
      <c r="Q300" s="14">
        <v>0</v>
      </c>
      <c r="R300" s="14">
        <v>0</v>
      </c>
      <c r="S300" s="14">
        <v>0</v>
      </c>
      <c r="T300" s="16">
        <v>0</v>
      </c>
      <c r="U300" s="14"/>
      <c r="V300" s="14"/>
      <c r="W300" s="14">
        <f t="shared" si="40"/>
        <v>2</v>
      </c>
      <c r="X300" s="14" t="str">
        <f t="shared" si="39"/>
        <v>Not a school choice district, but regular education choice rate is used for tuitioning from other districts</v>
      </c>
      <c r="Y300" s="14">
        <f t="shared" si="44"/>
        <v>291</v>
      </c>
      <c r="Z300" s="11" t="str">
        <f t="shared" si="45"/>
        <v>SWAMPSCOTT</v>
      </c>
      <c r="AA300" s="11" t="str">
        <f t="shared" si="46"/>
        <v/>
      </c>
      <c r="AB300" s="39">
        <f t="shared" si="41"/>
        <v>0</v>
      </c>
      <c r="AC300" s="39">
        <f t="shared" si="42"/>
        <v>0</v>
      </c>
      <c r="AE300" s="14"/>
      <c r="AF300" s="14"/>
    </row>
    <row r="301" spans="1:32">
      <c r="A301" s="10">
        <f t="shared" si="43"/>
        <v>292</v>
      </c>
      <c r="B301" s="11">
        <v>292</v>
      </c>
      <c r="C301" s="11" t="s">
        <v>324</v>
      </c>
      <c r="D301" s="9" t="s">
        <v>461</v>
      </c>
      <c r="E301" s="20">
        <v>8</v>
      </c>
      <c r="F301" s="44">
        <v>1</v>
      </c>
      <c r="G301" s="15">
        <v>42899</v>
      </c>
      <c r="H301" s="14">
        <v>9895417</v>
      </c>
      <c r="I301" s="14">
        <v>1949221</v>
      </c>
      <c r="J301" s="14">
        <v>6368929</v>
      </c>
      <c r="K301" s="14">
        <v>18213567</v>
      </c>
      <c r="L301" s="16">
        <v>1927.6027777777667</v>
      </c>
      <c r="M301" s="14">
        <v>9449</v>
      </c>
      <c r="N301" s="14">
        <v>5000</v>
      </c>
      <c r="P301" s="14">
        <v>0</v>
      </c>
      <c r="Q301" s="14">
        <v>0</v>
      </c>
      <c r="R301" s="14">
        <v>0</v>
      </c>
      <c r="S301" s="14">
        <v>0</v>
      </c>
      <c r="T301" s="16">
        <v>0</v>
      </c>
      <c r="U301" s="14"/>
      <c r="V301" s="14"/>
      <c r="W301" s="14">
        <f t="shared" si="40"/>
        <v>0</v>
      </c>
      <c r="X301" s="14" t="str">
        <f t="shared" si="39"/>
        <v/>
      </c>
      <c r="Y301" s="14">
        <f t="shared" si="44"/>
        <v>292</v>
      </c>
      <c r="Z301" s="11" t="str">
        <f t="shared" si="45"/>
        <v>SWANSEA</v>
      </c>
      <c r="AA301" s="11" t="str">
        <f t="shared" si="46"/>
        <v>Yes</v>
      </c>
      <c r="AB301" s="39">
        <f t="shared" si="41"/>
        <v>5000</v>
      </c>
      <c r="AC301" s="39">
        <f t="shared" si="42"/>
        <v>0</v>
      </c>
      <c r="AE301" s="14"/>
      <c r="AF301" s="14"/>
    </row>
    <row r="302" spans="1:32">
      <c r="A302" s="10">
        <f t="shared" si="43"/>
        <v>293</v>
      </c>
      <c r="B302" s="17">
        <v>293</v>
      </c>
      <c r="C302" s="17" t="s">
        <v>41</v>
      </c>
      <c r="D302" s="9" t="s">
        <v>461</v>
      </c>
      <c r="E302" s="20">
        <v>91.47999999999999</v>
      </c>
      <c r="F302" s="44">
        <v>1</v>
      </c>
      <c r="G302" s="15">
        <v>42899</v>
      </c>
      <c r="H302" s="14">
        <v>34899262</v>
      </c>
      <c r="I302" s="14">
        <v>5021917</v>
      </c>
      <c r="J302" s="14">
        <v>21425113</v>
      </c>
      <c r="K302" s="14">
        <v>61346292</v>
      </c>
      <c r="L302" s="16">
        <v>6700.8705000002301</v>
      </c>
      <c r="M302" s="14">
        <v>9155</v>
      </c>
      <c r="N302" s="14">
        <v>5000</v>
      </c>
      <c r="P302" s="14">
        <v>1493338</v>
      </c>
      <c r="Q302" s="14">
        <v>574851</v>
      </c>
      <c r="R302" s="14">
        <v>916780</v>
      </c>
      <c r="S302" s="14">
        <v>2984969</v>
      </c>
      <c r="T302" s="16">
        <v>767.03866666666693</v>
      </c>
      <c r="U302" s="14">
        <v>3892</v>
      </c>
      <c r="V302" s="14">
        <v>2919</v>
      </c>
      <c r="W302" s="14">
        <f t="shared" si="40"/>
        <v>0</v>
      </c>
      <c r="X302" s="14" t="str">
        <f t="shared" si="39"/>
        <v/>
      </c>
      <c r="Y302" s="14">
        <f t="shared" si="44"/>
        <v>293</v>
      </c>
      <c r="Z302" s="11" t="str">
        <f t="shared" si="45"/>
        <v xml:space="preserve">TAUNTON                      </v>
      </c>
      <c r="AA302" s="11" t="str">
        <f t="shared" si="46"/>
        <v>Yes</v>
      </c>
      <c r="AB302" s="39">
        <f t="shared" si="41"/>
        <v>5000</v>
      </c>
      <c r="AC302" s="39">
        <f t="shared" si="42"/>
        <v>2919</v>
      </c>
      <c r="AE302" s="14"/>
      <c r="AF302" s="14"/>
    </row>
    <row r="303" spans="1:32">
      <c r="A303" s="10">
        <f t="shared" si="43"/>
        <v>294</v>
      </c>
      <c r="B303" s="11">
        <v>294</v>
      </c>
      <c r="C303" s="11" t="s">
        <v>325</v>
      </c>
      <c r="D303" s="9" t="s">
        <v>101</v>
      </c>
      <c r="E303" s="20">
        <v>0</v>
      </c>
      <c r="F303" s="44">
        <v>0</v>
      </c>
      <c r="G303" s="15"/>
      <c r="H303" s="14"/>
      <c r="I303" s="14"/>
      <c r="J303" s="14"/>
      <c r="K303" s="14"/>
      <c r="L303" s="16"/>
      <c r="M303" s="14"/>
      <c r="N303" s="14"/>
      <c r="P303" s="14"/>
      <c r="Q303" s="14"/>
      <c r="R303" s="14"/>
      <c r="S303" s="14"/>
      <c r="T303" s="16"/>
      <c r="U303" s="14"/>
      <c r="V303" s="14"/>
      <c r="W303" s="14">
        <f t="shared" si="40"/>
        <v>4</v>
      </c>
      <c r="X303" s="14" t="str">
        <f t="shared" si="39"/>
        <v>You have chosen a non-operating school district</v>
      </c>
      <c r="Y303" s="14">
        <f t="shared" si="44"/>
        <v>294</v>
      </c>
      <c r="Z303" s="11" t="str">
        <f t="shared" si="45"/>
        <v>TEMPLETON</v>
      </c>
      <c r="AA303" s="11" t="str">
        <f t="shared" si="46"/>
        <v/>
      </c>
      <c r="AB303" s="39">
        <f t="shared" si="41"/>
        <v>0</v>
      </c>
      <c r="AC303" s="39">
        <f t="shared" si="42"/>
        <v>0</v>
      </c>
      <c r="AE303" s="14"/>
      <c r="AF303" s="14"/>
    </row>
    <row r="304" spans="1:32">
      <c r="A304" s="10">
        <f t="shared" si="43"/>
        <v>295</v>
      </c>
      <c r="B304" s="11">
        <v>295</v>
      </c>
      <c r="C304" s="11" t="s">
        <v>326</v>
      </c>
      <c r="D304" s="9" t="s">
        <v>101</v>
      </c>
      <c r="E304" s="20">
        <v>0</v>
      </c>
      <c r="F304" s="44">
        <v>1</v>
      </c>
      <c r="G304" s="15"/>
      <c r="H304" s="14"/>
      <c r="I304" s="14"/>
      <c r="J304" s="14"/>
      <c r="K304" s="14"/>
      <c r="L304" s="16"/>
      <c r="M304" s="14"/>
      <c r="N304" s="14"/>
      <c r="P304" s="14"/>
      <c r="Q304" s="14"/>
      <c r="R304" s="14"/>
      <c r="S304" s="14"/>
      <c r="T304" s="16"/>
      <c r="U304" s="14"/>
      <c r="V304" s="14"/>
      <c r="W304" s="14">
        <f t="shared" si="40"/>
        <v>3</v>
      </c>
      <c r="X304" s="14" t="str">
        <f t="shared" si="39"/>
        <v>You have chosen a district that does not enroll school choice pupils in FY17</v>
      </c>
      <c r="Y304" s="14">
        <f t="shared" si="44"/>
        <v>295</v>
      </c>
      <c r="Z304" s="11" t="str">
        <f t="shared" si="45"/>
        <v>TEWKSBURY</v>
      </c>
      <c r="AA304" s="11" t="str">
        <f t="shared" si="46"/>
        <v/>
      </c>
      <c r="AB304" s="39">
        <f t="shared" si="41"/>
        <v>0</v>
      </c>
      <c r="AC304" s="39">
        <f t="shared" si="42"/>
        <v>0</v>
      </c>
      <c r="AE304" s="14"/>
      <c r="AF304" s="14"/>
    </row>
    <row r="305" spans="1:32">
      <c r="A305" s="10">
        <f t="shared" si="43"/>
        <v>296</v>
      </c>
      <c r="B305" s="17">
        <v>296</v>
      </c>
      <c r="C305" s="17" t="s">
        <v>444</v>
      </c>
      <c r="D305" s="9" t="s">
        <v>461</v>
      </c>
      <c r="E305" s="20">
        <v>23.25</v>
      </c>
      <c r="F305" s="44">
        <v>1</v>
      </c>
      <c r="G305" s="15">
        <v>42899</v>
      </c>
      <c r="H305" s="14">
        <v>3248993</v>
      </c>
      <c r="I305" s="14">
        <v>753188</v>
      </c>
      <c r="J305" s="14">
        <v>1638735</v>
      </c>
      <c r="K305" s="14">
        <v>5640916</v>
      </c>
      <c r="L305" s="16">
        <v>312.38022222222207</v>
      </c>
      <c r="M305" s="14">
        <v>18058</v>
      </c>
      <c r="N305" s="14">
        <v>5000</v>
      </c>
      <c r="P305" s="14">
        <v>0</v>
      </c>
      <c r="Q305" s="14">
        <v>0</v>
      </c>
      <c r="R305" s="14">
        <v>0</v>
      </c>
      <c r="S305" s="14">
        <v>0</v>
      </c>
      <c r="T305" s="16">
        <v>0</v>
      </c>
      <c r="U305" s="14"/>
      <c r="V305" s="14"/>
      <c r="W305" s="14">
        <f t="shared" si="40"/>
        <v>0</v>
      </c>
      <c r="X305" s="14" t="str">
        <f t="shared" si="39"/>
        <v/>
      </c>
      <c r="Y305" s="14">
        <f t="shared" si="44"/>
        <v>296</v>
      </c>
      <c r="Z305" s="11" t="str">
        <f t="shared" si="45"/>
        <v xml:space="preserve">TISBURY                      </v>
      </c>
      <c r="AA305" s="11" t="str">
        <f t="shared" si="46"/>
        <v>Yes</v>
      </c>
      <c r="AB305" s="39">
        <f t="shared" si="41"/>
        <v>5000</v>
      </c>
      <c r="AC305" s="39">
        <f t="shared" si="42"/>
        <v>0</v>
      </c>
      <c r="AE305" s="14"/>
      <c r="AF305" s="14"/>
    </row>
    <row r="306" spans="1:32">
      <c r="A306" s="10">
        <f t="shared" si="43"/>
        <v>297</v>
      </c>
      <c r="B306" s="11">
        <v>297</v>
      </c>
      <c r="C306" s="11" t="s">
        <v>327</v>
      </c>
      <c r="D306" s="9" t="s">
        <v>101</v>
      </c>
      <c r="E306" s="20">
        <v>0</v>
      </c>
      <c r="F306" s="44">
        <v>0</v>
      </c>
      <c r="G306" s="11"/>
      <c r="H306" s="14"/>
      <c r="I306" s="14"/>
      <c r="J306" s="14"/>
      <c r="K306" s="14"/>
      <c r="L306" s="16"/>
      <c r="M306" s="14"/>
      <c r="N306" s="14"/>
      <c r="P306" s="14"/>
      <c r="Q306" s="14"/>
      <c r="R306" s="14"/>
      <c r="S306" s="14"/>
      <c r="T306" s="16"/>
      <c r="U306" s="14"/>
      <c r="V306" s="14"/>
      <c r="W306" s="14">
        <f t="shared" si="40"/>
        <v>4</v>
      </c>
      <c r="X306" s="14" t="str">
        <f t="shared" si="39"/>
        <v>You have chosen a non-operating school district</v>
      </c>
      <c r="Y306" s="14">
        <f t="shared" si="44"/>
        <v>297</v>
      </c>
      <c r="Z306" s="11" t="str">
        <f t="shared" si="45"/>
        <v>TOLLAND</v>
      </c>
      <c r="AA306" s="11" t="str">
        <f t="shared" si="46"/>
        <v/>
      </c>
      <c r="AB306" s="39">
        <f t="shared" si="41"/>
        <v>0</v>
      </c>
      <c r="AC306" s="39">
        <f t="shared" si="42"/>
        <v>0</v>
      </c>
      <c r="AE306" s="14"/>
      <c r="AF306" s="14"/>
    </row>
    <row r="307" spans="1:32">
      <c r="A307" s="10">
        <f t="shared" si="43"/>
        <v>298</v>
      </c>
      <c r="B307" s="11">
        <v>298</v>
      </c>
      <c r="C307" s="11" t="s">
        <v>328</v>
      </c>
      <c r="D307" s="9" t="s">
        <v>101</v>
      </c>
      <c r="E307" s="20">
        <v>0</v>
      </c>
      <c r="F307" s="44">
        <v>1</v>
      </c>
      <c r="G307" s="11"/>
      <c r="H307" s="14"/>
      <c r="I307" s="14"/>
      <c r="J307" s="14"/>
      <c r="K307" s="14"/>
      <c r="L307" s="16"/>
      <c r="M307" s="14"/>
      <c r="N307" s="14"/>
      <c r="P307" s="14"/>
      <c r="Q307" s="14"/>
      <c r="R307" s="14"/>
      <c r="S307" s="14"/>
      <c r="T307" s="16"/>
      <c r="U307" s="14"/>
      <c r="V307" s="14"/>
      <c r="W307" s="14">
        <f t="shared" si="40"/>
        <v>3</v>
      </c>
      <c r="X307" s="14" t="str">
        <f t="shared" si="39"/>
        <v>You have chosen a district that does not enroll school choice pupils in FY17</v>
      </c>
      <c r="Y307" s="14">
        <f t="shared" si="44"/>
        <v>298</v>
      </c>
      <c r="Z307" s="11" t="str">
        <f t="shared" si="45"/>
        <v>TOPSFIELD</v>
      </c>
      <c r="AA307" s="11" t="str">
        <f t="shared" si="46"/>
        <v/>
      </c>
      <c r="AB307" s="39">
        <f t="shared" si="41"/>
        <v>0</v>
      </c>
      <c r="AC307" s="39">
        <f t="shared" si="42"/>
        <v>0</v>
      </c>
      <c r="AE307" s="14"/>
      <c r="AF307" s="14"/>
    </row>
    <row r="308" spans="1:32">
      <c r="A308" s="10">
        <f t="shared" si="43"/>
        <v>299</v>
      </c>
      <c r="B308" s="11">
        <v>299</v>
      </c>
      <c r="C308" s="11" t="s">
        <v>329</v>
      </c>
      <c r="D308" s="9" t="s">
        <v>101</v>
      </c>
      <c r="E308" s="20">
        <v>0</v>
      </c>
      <c r="F308" s="44">
        <v>0</v>
      </c>
      <c r="G308" s="11"/>
      <c r="H308" s="14"/>
      <c r="I308" s="14"/>
      <c r="J308" s="14"/>
      <c r="K308" s="14"/>
      <c r="L308" s="16"/>
      <c r="M308" s="14"/>
      <c r="N308" s="14"/>
      <c r="P308" s="14"/>
      <c r="Q308" s="14"/>
      <c r="R308" s="14"/>
      <c r="S308" s="14"/>
      <c r="T308" s="16"/>
      <c r="U308" s="14"/>
      <c r="V308" s="14"/>
      <c r="W308" s="14">
        <f t="shared" si="40"/>
        <v>4</v>
      </c>
      <c r="X308" s="14" t="str">
        <f t="shared" si="39"/>
        <v>You have chosen a non-operating school district</v>
      </c>
      <c r="Y308" s="14">
        <f t="shared" si="44"/>
        <v>299</v>
      </c>
      <c r="Z308" s="11" t="str">
        <f t="shared" si="45"/>
        <v>TOWNSEND</v>
      </c>
      <c r="AA308" s="11" t="str">
        <f t="shared" si="46"/>
        <v/>
      </c>
      <c r="AB308" s="39">
        <f t="shared" si="41"/>
        <v>0</v>
      </c>
      <c r="AC308" s="39">
        <f t="shared" si="42"/>
        <v>0</v>
      </c>
      <c r="AE308" s="14"/>
      <c r="AF308" s="14"/>
    </row>
    <row r="309" spans="1:32">
      <c r="A309" s="10">
        <f t="shared" si="43"/>
        <v>300</v>
      </c>
      <c r="B309" s="17">
        <v>300</v>
      </c>
      <c r="C309" s="17" t="s">
        <v>445</v>
      </c>
      <c r="D309" s="9" t="s">
        <v>461</v>
      </c>
      <c r="E309" s="20">
        <v>14.96</v>
      </c>
      <c r="F309" s="44">
        <v>1</v>
      </c>
      <c r="G309" s="15">
        <v>42899</v>
      </c>
      <c r="H309" s="14">
        <v>1184998</v>
      </c>
      <c r="I309" s="14">
        <v>378876</v>
      </c>
      <c r="J309" s="14">
        <v>780213</v>
      </c>
      <c r="K309" s="14">
        <v>2344087</v>
      </c>
      <c r="L309" s="16">
        <v>112.84333333333336</v>
      </c>
      <c r="M309" s="14">
        <v>20773</v>
      </c>
      <c r="N309" s="14">
        <v>5000</v>
      </c>
      <c r="P309" s="14">
        <v>0</v>
      </c>
      <c r="Q309" s="14">
        <v>0</v>
      </c>
      <c r="R309" s="14">
        <v>0</v>
      </c>
      <c r="S309" s="14">
        <v>0</v>
      </c>
      <c r="T309" s="16">
        <v>0</v>
      </c>
      <c r="U309" s="14"/>
      <c r="V309" s="14"/>
      <c r="W309" s="14">
        <f t="shared" si="40"/>
        <v>0</v>
      </c>
      <c r="X309" s="14" t="str">
        <f t="shared" si="39"/>
        <v/>
      </c>
      <c r="Y309" s="14">
        <f t="shared" si="44"/>
        <v>300</v>
      </c>
      <c r="Z309" s="11" t="str">
        <f t="shared" si="45"/>
        <v xml:space="preserve">TRURO                        </v>
      </c>
      <c r="AA309" s="11" t="str">
        <f t="shared" si="46"/>
        <v>Yes</v>
      </c>
      <c r="AB309" s="39">
        <f t="shared" si="41"/>
        <v>5000</v>
      </c>
      <c r="AC309" s="39">
        <f t="shared" si="42"/>
        <v>0</v>
      </c>
      <c r="AE309" s="14"/>
      <c r="AF309" s="14"/>
    </row>
    <row r="310" spans="1:32">
      <c r="A310" s="10">
        <f t="shared" si="43"/>
        <v>301</v>
      </c>
      <c r="B310" s="17">
        <v>301</v>
      </c>
      <c r="C310" s="17" t="s">
        <v>42</v>
      </c>
      <c r="D310" s="9" t="s">
        <v>461</v>
      </c>
      <c r="E310" s="20">
        <v>57.5</v>
      </c>
      <c r="F310" s="44">
        <v>1</v>
      </c>
      <c r="G310" s="15">
        <v>42899</v>
      </c>
      <c r="H310" s="14">
        <v>8553210</v>
      </c>
      <c r="I310" s="14">
        <v>1636055</v>
      </c>
      <c r="J310" s="14">
        <v>3799571</v>
      </c>
      <c r="K310" s="14">
        <v>13988836</v>
      </c>
      <c r="L310" s="16">
        <v>1599.9071111111029</v>
      </c>
      <c r="M310" s="14">
        <v>8744</v>
      </c>
      <c r="N310" s="14">
        <v>5000</v>
      </c>
      <c r="P310" s="14">
        <v>0</v>
      </c>
      <c r="Q310" s="14">
        <v>0</v>
      </c>
      <c r="R310" s="14">
        <v>0</v>
      </c>
      <c r="S310" s="14">
        <v>0</v>
      </c>
      <c r="T310" s="16">
        <v>0</v>
      </c>
      <c r="U310" s="14"/>
      <c r="V310" s="14"/>
      <c r="W310" s="14">
        <f t="shared" si="40"/>
        <v>0</v>
      </c>
      <c r="X310" s="14" t="str">
        <f t="shared" si="39"/>
        <v/>
      </c>
      <c r="Y310" s="14">
        <f t="shared" si="44"/>
        <v>301</v>
      </c>
      <c r="Z310" s="11" t="str">
        <f t="shared" si="45"/>
        <v xml:space="preserve">TYNGSBOROUGH                 </v>
      </c>
      <c r="AA310" s="11" t="str">
        <f t="shared" si="46"/>
        <v>Yes</v>
      </c>
      <c r="AB310" s="39">
        <f t="shared" si="41"/>
        <v>5000</v>
      </c>
      <c r="AC310" s="39">
        <f t="shared" si="42"/>
        <v>0</v>
      </c>
      <c r="AE310" s="14"/>
      <c r="AF310" s="14"/>
    </row>
    <row r="311" spans="1:32">
      <c r="A311" s="10">
        <f t="shared" si="43"/>
        <v>302</v>
      </c>
      <c r="B311" s="11">
        <v>302</v>
      </c>
      <c r="C311" s="11" t="s">
        <v>330</v>
      </c>
      <c r="D311" s="9" t="s">
        <v>101</v>
      </c>
      <c r="E311" s="20">
        <v>0</v>
      </c>
      <c r="F311" s="44">
        <v>0</v>
      </c>
      <c r="G311" s="15"/>
      <c r="H311" s="14"/>
      <c r="I311" s="14"/>
      <c r="J311" s="14"/>
      <c r="K311" s="14"/>
      <c r="L311" s="16"/>
      <c r="M311" s="14"/>
      <c r="N311" s="14"/>
      <c r="P311" s="14"/>
      <c r="Q311" s="14"/>
      <c r="R311" s="14"/>
      <c r="S311" s="14"/>
      <c r="T311" s="16"/>
      <c r="U311" s="14"/>
      <c r="V311" s="14"/>
      <c r="W311" s="14">
        <f t="shared" si="40"/>
        <v>4</v>
      </c>
      <c r="X311" s="14" t="str">
        <f t="shared" si="39"/>
        <v>You have chosen a non-operating school district</v>
      </c>
      <c r="Y311" s="14">
        <f t="shared" si="44"/>
        <v>302</v>
      </c>
      <c r="Z311" s="11" t="str">
        <f t="shared" si="45"/>
        <v>TYRINGHAM</v>
      </c>
      <c r="AA311" s="11" t="str">
        <f t="shared" si="46"/>
        <v/>
      </c>
      <c r="AB311" s="39">
        <f t="shared" si="41"/>
        <v>0</v>
      </c>
      <c r="AC311" s="39">
        <f t="shared" si="42"/>
        <v>0</v>
      </c>
      <c r="AE311" s="14"/>
      <c r="AF311" s="14"/>
    </row>
    <row r="312" spans="1:32">
      <c r="A312" s="10">
        <f t="shared" si="43"/>
        <v>303</v>
      </c>
      <c r="B312" s="11">
        <v>303</v>
      </c>
      <c r="C312" s="11" t="s">
        <v>331</v>
      </c>
      <c r="D312" s="9" t="s">
        <v>101</v>
      </c>
      <c r="E312" s="20">
        <v>0</v>
      </c>
      <c r="F312" s="44">
        <v>0</v>
      </c>
      <c r="G312" s="15"/>
      <c r="H312" s="14"/>
      <c r="I312" s="14"/>
      <c r="J312" s="14"/>
      <c r="K312" s="14"/>
      <c r="L312" s="16"/>
      <c r="M312" s="14"/>
      <c r="N312" s="14"/>
      <c r="P312" s="14"/>
      <c r="Q312" s="14"/>
      <c r="R312" s="14"/>
      <c r="S312" s="14"/>
      <c r="T312" s="16"/>
      <c r="U312" s="14"/>
      <c r="V312" s="14"/>
      <c r="W312" s="14">
        <f t="shared" si="40"/>
        <v>4</v>
      </c>
      <c r="X312" s="14" t="str">
        <f t="shared" si="39"/>
        <v>You have chosen a non-operating school district</v>
      </c>
      <c r="Y312" s="14">
        <f t="shared" si="44"/>
        <v>303</v>
      </c>
      <c r="Z312" s="11" t="str">
        <f t="shared" si="45"/>
        <v>UPTON</v>
      </c>
      <c r="AA312" s="11" t="str">
        <f t="shared" si="46"/>
        <v/>
      </c>
      <c r="AB312" s="39">
        <f t="shared" si="41"/>
        <v>0</v>
      </c>
      <c r="AC312" s="39">
        <f t="shared" si="42"/>
        <v>0</v>
      </c>
      <c r="AE312" s="14"/>
      <c r="AF312" s="14"/>
    </row>
    <row r="313" spans="1:32">
      <c r="A313" s="10">
        <f t="shared" si="43"/>
        <v>304</v>
      </c>
      <c r="B313" s="17">
        <v>304</v>
      </c>
      <c r="C313" s="17" t="s">
        <v>43</v>
      </c>
      <c r="D313" s="9" t="s">
        <v>461</v>
      </c>
      <c r="E313" s="20">
        <v>135.32999999999998</v>
      </c>
      <c r="F313" s="44">
        <v>1</v>
      </c>
      <c r="G313" s="15">
        <v>42899</v>
      </c>
      <c r="H313" s="14">
        <v>8448548</v>
      </c>
      <c r="I313" s="14">
        <v>1463995</v>
      </c>
      <c r="J313" s="14">
        <v>5229076</v>
      </c>
      <c r="K313" s="14">
        <v>15141619</v>
      </c>
      <c r="L313" s="16">
        <v>1731.4792777777752</v>
      </c>
      <c r="M313" s="14">
        <v>8745</v>
      </c>
      <c r="N313" s="14">
        <v>5000</v>
      </c>
      <c r="P313" s="14">
        <v>0</v>
      </c>
      <c r="Q313" s="14">
        <v>0</v>
      </c>
      <c r="R313" s="14">
        <v>0</v>
      </c>
      <c r="S313" s="14">
        <v>0</v>
      </c>
      <c r="T313" s="16">
        <v>0</v>
      </c>
      <c r="U313" s="14"/>
      <c r="V313" s="14"/>
      <c r="W313" s="14">
        <f t="shared" si="40"/>
        <v>0</v>
      </c>
      <c r="X313" s="14" t="str">
        <f t="shared" si="39"/>
        <v/>
      </c>
      <c r="Y313" s="14">
        <f t="shared" si="44"/>
        <v>304</v>
      </c>
      <c r="Z313" s="11" t="str">
        <f t="shared" si="45"/>
        <v xml:space="preserve">UXBRIDGE                     </v>
      </c>
      <c r="AA313" s="11" t="str">
        <f t="shared" si="46"/>
        <v>Yes</v>
      </c>
      <c r="AB313" s="39">
        <f t="shared" si="41"/>
        <v>5000</v>
      </c>
      <c r="AC313" s="39">
        <f t="shared" si="42"/>
        <v>0</v>
      </c>
      <c r="AE313" s="14"/>
      <c r="AF313" s="14"/>
    </row>
    <row r="314" spans="1:32">
      <c r="A314" s="10">
        <f t="shared" si="43"/>
        <v>305</v>
      </c>
      <c r="B314" s="11">
        <v>305</v>
      </c>
      <c r="C314" s="11" t="s">
        <v>332</v>
      </c>
      <c r="D314" s="9" t="s">
        <v>101</v>
      </c>
      <c r="E314" s="20">
        <v>0</v>
      </c>
      <c r="F314" s="44">
        <v>1</v>
      </c>
      <c r="G314" s="11"/>
      <c r="H314" s="14"/>
      <c r="I314" s="14"/>
      <c r="J314" s="14"/>
      <c r="K314" s="14"/>
      <c r="L314" s="16"/>
      <c r="M314" s="14"/>
      <c r="N314" s="14"/>
      <c r="P314" s="14"/>
      <c r="Q314" s="14"/>
      <c r="R314" s="14"/>
      <c r="S314" s="14"/>
      <c r="T314" s="16"/>
      <c r="U314" s="14"/>
      <c r="V314" s="14"/>
      <c r="W314" s="14">
        <f t="shared" si="40"/>
        <v>3</v>
      </c>
      <c r="X314" s="14" t="str">
        <f t="shared" si="39"/>
        <v>You have chosen a district that does not enroll school choice pupils in FY17</v>
      </c>
      <c r="Y314" s="14">
        <f t="shared" si="44"/>
        <v>305</v>
      </c>
      <c r="Z314" s="11" t="str">
        <f t="shared" si="45"/>
        <v>WAKEFIELD</v>
      </c>
      <c r="AA314" s="11" t="str">
        <f t="shared" si="46"/>
        <v/>
      </c>
      <c r="AB314" s="39">
        <f t="shared" si="41"/>
        <v>0</v>
      </c>
      <c r="AC314" s="39">
        <f t="shared" si="42"/>
        <v>0</v>
      </c>
      <c r="AE314" s="14"/>
      <c r="AF314" s="14"/>
    </row>
    <row r="315" spans="1:32">
      <c r="A315" s="10">
        <f t="shared" si="43"/>
        <v>306</v>
      </c>
      <c r="B315" s="17">
        <v>306</v>
      </c>
      <c r="C315" s="17" t="s">
        <v>44</v>
      </c>
      <c r="D315" s="9" t="s">
        <v>461</v>
      </c>
      <c r="E315" s="20">
        <v>8</v>
      </c>
      <c r="F315" s="44">
        <v>1</v>
      </c>
      <c r="G315" s="15">
        <v>42899</v>
      </c>
      <c r="H315" s="14">
        <v>717185</v>
      </c>
      <c r="I315" s="14">
        <v>251395</v>
      </c>
      <c r="J315" s="14">
        <v>487630</v>
      </c>
      <c r="K315" s="14">
        <v>1456210</v>
      </c>
      <c r="L315" s="16">
        <v>157.89422222222228</v>
      </c>
      <c r="M315" s="14">
        <v>9223</v>
      </c>
      <c r="N315" s="14">
        <v>5000</v>
      </c>
      <c r="P315" s="14">
        <v>0</v>
      </c>
      <c r="Q315" s="14">
        <v>0</v>
      </c>
      <c r="R315" s="14">
        <v>0</v>
      </c>
      <c r="S315" s="14">
        <v>0</v>
      </c>
      <c r="T315" s="16">
        <v>0</v>
      </c>
      <c r="U315" s="14"/>
      <c r="V315" s="14"/>
      <c r="W315" s="14">
        <f t="shared" si="40"/>
        <v>0</v>
      </c>
      <c r="X315" s="14" t="str">
        <f t="shared" si="39"/>
        <v/>
      </c>
      <c r="Y315" s="14">
        <f t="shared" si="44"/>
        <v>306</v>
      </c>
      <c r="Z315" s="11" t="str">
        <f t="shared" si="45"/>
        <v xml:space="preserve">WALES                        </v>
      </c>
      <c r="AA315" s="11" t="str">
        <f t="shared" si="46"/>
        <v>Yes</v>
      </c>
      <c r="AB315" s="39">
        <f t="shared" si="41"/>
        <v>5000</v>
      </c>
      <c r="AC315" s="39">
        <f t="shared" si="42"/>
        <v>0</v>
      </c>
      <c r="AE315" s="14"/>
      <c r="AF315" s="14"/>
    </row>
    <row r="316" spans="1:32">
      <c r="A316" s="10">
        <f t="shared" si="43"/>
        <v>307</v>
      </c>
      <c r="B316" s="11">
        <v>307</v>
      </c>
      <c r="C316" s="11" t="s">
        <v>333</v>
      </c>
      <c r="D316" s="9" t="s">
        <v>101</v>
      </c>
      <c r="E316" s="20">
        <v>0</v>
      </c>
      <c r="F316" s="44">
        <v>1</v>
      </c>
      <c r="G316" s="11"/>
      <c r="H316" s="14"/>
      <c r="I316" s="14"/>
      <c r="J316" s="14"/>
      <c r="K316" s="14"/>
      <c r="L316" s="16"/>
      <c r="M316" s="14"/>
      <c r="N316" s="14"/>
      <c r="P316" s="14"/>
      <c r="Q316" s="14"/>
      <c r="R316" s="14"/>
      <c r="S316" s="14"/>
      <c r="T316" s="16"/>
      <c r="U316" s="14"/>
      <c r="V316" s="14"/>
      <c r="W316" s="14">
        <f t="shared" si="40"/>
        <v>3</v>
      </c>
      <c r="X316" s="14" t="str">
        <f t="shared" si="39"/>
        <v>You have chosen a district that does not enroll school choice pupils in FY17</v>
      </c>
      <c r="Y316" s="14">
        <f t="shared" si="44"/>
        <v>307</v>
      </c>
      <c r="Z316" s="11" t="str">
        <f t="shared" si="45"/>
        <v>WALPOLE</v>
      </c>
      <c r="AA316" s="11" t="str">
        <f t="shared" si="46"/>
        <v/>
      </c>
      <c r="AB316" s="39">
        <f t="shared" si="41"/>
        <v>0</v>
      </c>
      <c r="AC316" s="39">
        <f t="shared" si="42"/>
        <v>0</v>
      </c>
      <c r="AE316" s="14"/>
      <c r="AF316" s="14"/>
    </row>
    <row r="317" spans="1:32">
      <c r="A317" s="10">
        <f t="shared" si="43"/>
        <v>308</v>
      </c>
      <c r="B317" s="11">
        <v>308</v>
      </c>
      <c r="C317" s="11" t="s">
        <v>334</v>
      </c>
      <c r="D317" s="9" t="s">
        <v>101</v>
      </c>
      <c r="E317" s="20">
        <v>0</v>
      </c>
      <c r="F317" s="44">
        <v>1</v>
      </c>
      <c r="G317" s="15"/>
      <c r="H317" s="14"/>
      <c r="I317" s="14"/>
      <c r="J317" s="14"/>
      <c r="K317" s="14"/>
      <c r="L317" s="16"/>
      <c r="M317" s="14"/>
      <c r="N317" s="14"/>
      <c r="P317" s="14"/>
      <c r="Q317" s="14"/>
      <c r="R317" s="14"/>
      <c r="S317" s="14"/>
      <c r="T317" s="16"/>
      <c r="U317" s="14"/>
      <c r="V317" s="14"/>
      <c r="W317" s="14">
        <f t="shared" si="40"/>
        <v>3</v>
      </c>
      <c r="X317" s="14" t="str">
        <f t="shared" si="39"/>
        <v>You have chosen a district that does not enroll school choice pupils in FY17</v>
      </c>
      <c r="Y317" s="14">
        <f t="shared" si="44"/>
        <v>308</v>
      </c>
      <c r="Z317" s="11" t="str">
        <f t="shared" si="45"/>
        <v>WALTHAM</v>
      </c>
      <c r="AA317" s="11" t="str">
        <f t="shared" si="46"/>
        <v/>
      </c>
      <c r="AB317" s="39">
        <f t="shared" si="41"/>
        <v>0</v>
      </c>
      <c r="AC317" s="39">
        <f t="shared" si="42"/>
        <v>0</v>
      </c>
      <c r="AE317" s="14"/>
      <c r="AF317" s="14"/>
    </row>
    <row r="318" spans="1:32">
      <c r="A318" s="10">
        <f t="shared" si="43"/>
        <v>309</v>
      </c>
      <c r="B318" s="17">
        <v>309</v>
      </c>
      <c r="C318" s="17" t="s">
        <v>45</v>
      </c>
      <c r="D318" s="9" t="s">
        <v>461</v>
      </c>
      <c r="E318" s="20">
        <v>45.76</v>
      </c>
      <c r="F318" s="44">
        <v>1</v>
      </c>
      <c r="G318" s="15">
        <v>42899</v>
      </c>
      <c r="H318" s="14">
        <v>5266729</v>
      </c>
      <c r="I318" s="14">
        <v>1168562</v>
      </c>
      <c r="J318" s="14">
        <v>3318614</v>
      </c>
      <c r="K318" s="14">
        <v>9753905</v>
      </c>
      <c r="L318" s="16">
        <v>1180.5616666666654</v>
      </c>
      <c r="M318" s="14">
        <v>8262</v>
      </c>
      <c r="N318" s="14">
        <v>5000</v>
      </c>
      <c r="P318" s="14">
        <v>0</v>
      </c>
      <c r="Q318" s="14">
        <v>0</v>
      </c>
      <c r="R318" s="14">
        <v>0</v>
      </c>
      <c r="S318" s="14">
        <v>0</v>
      </c>
      <c r="T318" s="16">
        <v>0</v>
      </c>
      <c r="U318" s="14"/>
      <c r="V318" s="14"/>
      <c r="W318" s="14">
        <f t="shared" si="40"/>
        <v>0</v>
      </c>
      <c r="X318" s="14" t="str">
        <f t="shared" si="39"/>
        <v/>
      </c>
      <c r="Y318" s="14">
        <f t="shared" si="44"/>
        <v>309</v>
      </c>
      <c r="Z318" s="11" t="str">
        <f t="shared" si="45"/>
        <v xml:space="preserve">WARE                         </v>
      </c>
      <c r="AA318" s="11" t="str">
        <f t="shared" si="46"/>
        <v>Yes</v>
      </c>
      <c r="AB318" s="39">
        <f t="shared" si="41"/>
        <v>5000</v>
      </c>
      <c r="AC318" s="39">
        <f t="shared" si="42"/>
        <v>0</v>
      </c>
      <c r="AE318" s="14"/>
      <c r="AF318" s="14"/>
    </row>
    <row r="319" spans="1:32">
      <c r="A319" s="10">
        <f t="shared" si="43"/>
        <v>310</v>
      </c>
      <c r="B319" s="17">
        <v>310</v>
      </c>
      <c r="C319" s="17" t="s">
        <v>46</v>
      </c>
      <c r="D319" s="9" t="s">
        <v>461</v>
      </c>
      <c r="E319" s="20">
        <v>41.640000000000008</v>
      </c>
      <c r="F319" s="44">
        <v>1</v>
      </c>
      <c r="G319" s="15">
        <v>42899</v>
      </c>
      <c r="H319" s="14">
        <v>11495048</v>
      </c>
      <c r="I319" s="14">
        <v>2183364</v>
      </c>
      <c r="J319" s="14">
        <v>7574478</v>
      </c>
      <c r="K319" s="14">
        <v>21252890</v>
      </c>
      <c r="L319" s="16">
        <v>1999.0338333333245</v>
      </c>
      <c r="M319" s="14">
        <v>10632</v>
      </c>
      <c r="N319" s="14">
        <v>5000</v>
      </c>
      <c r="P319" s="14">
        <v>73763</v>
      </c>
      <c r="Q319" s="14">
        <v>303760</v>
      </c>
      <c r="R319" s="14">
        <v>48605</v>
      </c>
      <c r="S319" s="14">
        <v>426128</v>
      </c>
      <c r="T319" s="16">
        <v>278.11538888888873</v>
      </c>
      <c r="U319" s="14">
        <v>1532</v>
      </c>
      <c r="V319" s="14">
        <v>1149</v>
      </c>
      <c r="W319" s="14">
        <f t="shared" si="40"/>
        <v>0</v>
      </c>
      <c r="X319" s="14" t="str">
        <f t="shared" si="39"/>
        <v/>
      </c>
      <c r="Y319" s="14">
        <f t="shared" si="44"/>
        <v>310</v>
      </c>
      <c r="Z319" s="11" t="str">
        <f t="shared" si="45"/>
        <v xml:space="preserve">WAREHAM                      </v>
      </c>
      <c r="AA319" s="11" t="str">
        <f t="shared" si="46"/>
        <v>Yes</v>
      </c>
      <c r="AB319" s="39">
        <f t="shared" si="41"/>
        <v>5000</v>
      </c>
      <c r="AC319" s="39">
        <f t="shared" si="42"/>
        <v>1149</v>
      </c>
      <c r="AE319" s="14"/>
      <c r="AF319" s="14"/>
    </row>
    <row r="320" spans="1:32">
      <c r="A320" s="10">
        <f t="shared" si="43"/>
        <v>311</v>
      </c>
      <c r="B320" s="11">
        <v>311</v>
      </c>
      <c r="C320" s="11" t="s">
        <v>335</v>
      </c>
      <c r="D320" s="9" t="s">
        <v>101</v>
      </c>
      <c r="E320" s="20">
        <v>0</v>
      </c>
      <c r="F320" s="44">
        <v>0</v>
      </c>
      <c r="G320" s="15"/>
      <c r="H320" s="14"/>
      <c r="I320" s="14"/>
      <c r="J320" s="14"/>
      <c r="K320" s="14"/>
      <c r="L320" s="16"/>
      <c r="M320" s="14"/>
      <c r="N320" s="14"/>
      <c r="P320" s="14"/>
      <c r="Q320" s="14"/>
      <c r="R320" s="14"/>
      <c r="S320" s="14"/>
      <c r="T320" s="16"/>
      <c r="U320" s="14"/>
      <c r="V320" s="14"/>
      <c r="W320" s="14">
        <f t="shared" si="40"/>
        <v>4</v>
      </c>
      <c r="X320" s="14" t="str">
        <f t="shared" si="39"/>
        <v>You have chosen a non-operating school district</v>
      </c>
      <c r="Y320" s="14">
        <f t="shared" si="44"/>
        <v>311</v>
      </c>
      <c r="Z320" s="11" t="str">
        <f t="shared" si="45"/>
        <v>WARREN</v>
      </c>
      <c r="AA320" s="11" t="str">
        <f t="shared" si="46"/>
        <v/>
      </c>
      <c r="AB320" s="39">
        <f t="shared" si="41"/>
        <v>0</v>
      </c>
      <c r="AC320" s="39">
        <f t="shared" si="42"/>
        <v>0</v>
      </c>
      <c r="AE320" s="14"/>
      <c r="AF320" s="14"/>
    </row>
    <row r="321" spans="1:32">
      <c r="A321" s="10">
        <f t="shared" si="43"/>
        <v>312</v>
      </c>
      <c r="B321" s="11">
        <v>312</v>
      </c>
      <c r="C321" s="11" t="s">
        <v>336</v>
      </c>
      <c r="D321" s="9" t="s">
        <v>101</v>
      </c>
      <c r="E321" s="20">
        <v>0</v>
      </c>
      <c r="F321" s="44">
        <v>0</v>
      </c>
      <c r="G321" s="15"/>
      <c r="H321" s="14"/>
      <c r="I321" s="14"/>
      <c r="J321" s="14"/>
      <c r="K321" s="14"/>
      <c r="L321" s="16"/>
      <c r="M321" s="14"/>
      <c r="N321" s="14"/>
      <c r="P321" s="14"/>
      <c r="Q321" s="14"/>
      <c r="R321" s="14"/>
      <c r="S321" s="14"/>
      <c r="T321" s="16"/>
      <c r="U321" s="14"/>
      <c r="V321" s="14"/>
      <c r="W321" s="14">
        <f t="shared" si="40"/>
        <v>4</v>
      </c>
      <c r="X321" s="14" t="str">
        <f t="shared" si="39"/>
        <v>You have chosen a non-operating school district</v>
      </c>
      <c r="Y321" s="14">
        <f t="shared" si="44"/>
        <v>312</v>
      </c>
      <c r="Z321" s="11" t="str">
        <f t="shared" si="45"/>
        <v>WARWICK</v>
      </c>
      <c r="AA321" s="11" t="str">
        <f t="shared" si="46"/>
        <v/>
      </c>
      <c r="AB321" s="39">
        <f t="shared" si="41"/>
        <v>0</v>
      </c>
      <c r="AC321" s="39">
        <f t="shared" si="42"/>
        <v>0</v>
      </c>
      <c r="AE321" s="14"/>
      <c r="AF321" s="14"/>
    </row>
    <row r="322" spans="1:32">
      <c r="A322" s="10">
        <f t="shared" si="43"/>
        <v>313</v>
      </c>
      <c r="B322" s="11">
        <v>313</v>
      </c>
      <c r="C322" s="11" t="s">
        <v>337</v>
      </c>
      <c r="D322" s="9" t="s">
        <v>101</v>
      </c>
      <c r="E322" s="20">
        <v>0</v>
      </c>
      <c r="F322" s="44">
        <v>0</v>
      </c>
      <c r="G322" s="11"/>
      <c r="H322" s="14"/>
      <c r="I322" s="14"/>
      <c r="J322" s="14"/>
      <c r="K322" s="14"/>
      <c r="L322" s="16"/>
      <c r="M322" s="14"/>
      <c r="N322" s="14"/>
      <c r="P322" s="14"/>
      <c r="Q322" s="14"/>
      <c r="R322" s="14"/>
      <c r="S322" s="14"/>
      <c r="T322" s="16"/>
      <c r="U322" s="14"/>
      <c r="V322" s="14"/>
      <c r="W322" s="14">
        <f t="shared" si="40"/>
        <v>4</v>
      </c>
      <c r="X322" s="14" t="str">
        <f t="shared" si="39"/>
        <v>You have chosen a non-operating school district</v>
      </c>
      <c r="Y322" s="14">
        <f t="shared" si="44"/>
        <v>313</v>
      </c>
      <c r="Z322" s="11" t="str">
        <f t="shared" si="45"/>
        <v>WASHINGTON</v>
      </c>
      <c r="AA322" s="11" t="str">
        <f t="shared" si="46"/>
        <v/>
      </c>
      <c r="AB322" s="39">
        <f t="shared" si="41"/>
        <v>0</v>
      </c>
      <c r="AC322" s="39">
        <f t="shared" si="42"/>
        <v>0</v>
      </c>
      <c r="AE322" s="14"/>
      <c r="AF322" s="14"/>
    </row>
    <row r="323" spans="1:32">
      <c r="A323" s="10">
        <f t="shared" si="43"/>
        <v>314</v>
      </c>
      <c r="B323" s="11">
        <v>314</v>
      </c>
      <c r="C323" s="11" t="s">
        <v>338</v>
      </c>
      <c r="D323" s="9" t="s">
        <v>101</v>
      </c>
      <c r="E323" s="20">
        <v>0</v>
      </c>
      <c r="F323" s="44">
        <v>1</v>
      </c>
      <c r="G323" s="11"/>
      <c r="H323" s="14"/>
      <c r="I323" s="14"/>
      <c r="J323" s="14"/>
      <c r="K323" s="14"/>
      <c r="L323" s="16"/>
      <c r="M323" s="14"/>
      <c r="N323" s="14"/>
      <c r="P323" s="14"/>
      <c r="Q323" s="14"/>
      <c r="R323" s="14"/>
      <c r="S323" s="14"/>
      <c r="T323" s="16"/>
      <c r="U323" s="14"/>
      <c r="V323" s="14"/>
      <c r="W323" s="14">
        <f t="shared" si="40"/>
        <v>3</v>
      </c>
      <c r="X323" s="14" t="str">
        <f t="shared" si="39"/>
        <v>You have chosen a district that does not enroll school choice pupils in FY17</v>
      </c>
      <c r="Y323" s="14">
        <f t="shared" si="44"/>
        <v>314</v>
      </c>
      <c r="Z323" s="11" t="str">
        <f t="shared" si="45"/>
        <v>WATERTOWN</v>
      </c>
      <c r="AA323" s="11" t="str">
        <f t="shared" si="46"/>
        <v/>
      </c>
      <c r="AB323" s="39">
        <f t="shared" si="41"/>
        <v>0</v>
      </c>
      <c r="AC323" s="39">
        <f t="shared" si="42"/>
        <v>0</v>
      </c>
      <c r="AE323" s="14"/>
      <c r="AF323" s="14"/>
    </row>
    <row r="324" spans="1:32">
      <c r="A324" s="10">
        <f t="shared" si="43"/>
        <v>315</v>
      </c>
      <c r="B324" s="11">
        <v>315</v>
      </c>
      <c r="C324" s="11" t="s">
        <v>339</v>
      </c>
      <c r="D324" s="9" t="s">
        <v>101</v>
      </c>
      <c r="E324" s="20">
        <v>0</v>
      </c>
      <c r="F324" s="44">
        <v>1</v>
      </c>
      <c r="G324" s="11"/>
      <c r="H324" s="14"/>
      <c r="I324" s="14"/>
      <c r="J324" s="14"/>
      <c r="K324" s="14"/>
      <c r="L324" s="16"/>
      <c r="M324" s="14"/>
      <c r="N324" s="14"/>
      <c r="P324" s="14"/>
      <c r="Q324" s="14"/>
      <c r="R324" s="14"/>
      <c r="S324" s="14"/>
      <c r="T324" s="16"/>
      <c r="U324" s="14"/>
      <c r="V324" s="14"/>
      <c r="W324" s="14">
        <f t="shared" si="40"/>
        <v>3</v>
      </c>
      <c r="X324" s="14" t="str">
        <f t="shared" si="39"/>
        <v>You have chosen a district that does not enroll school choice pupils in FY17</v>
      </c>
      <c r="Y324" s="14">
        <f t="shared" si="44"/>
        <v>315</v>
      </c>
      <c r="Z324" s="11" t="str">
        <f t="shared" si="45"/>
        <v>WAYLAND</v>
      </c>
      <c r="AA324" s="11" t="str">
        <f t="shared" si="46"/>
        <v/>
      </c>
      <c r="AB324" s="39">
        <f t="shared" si="41"/>
        <v>0</v>
      </c>
      <c r="AC324" s="39">
        <f t="shared" si="42"/>
        <v>0</v>
      </c>
      <c r="AE324" s="14"/>
      <c r="AF324" s="14"/>
    </row>
    <row r="325" spans="1:32">
      <c r="A325" s="10">
        <f t="shared" si="43"/>
        <v>316</v>
      </c>
      <c r="B325" s="17">
        <v>316</v>
      </c>
      <c r="C325" s="17" t="s">
        <v>447</v>
      </c>
      <c r="D325" s="9" t="s">
        <v>461</v>
      </c>
      <c r="E325" s="20">
        <v>24.23</v>
      </c>
      <c r="F325" s="44">
        <v>1</v>
      </c>
      <c r="G325" s="15">
        <v>42899</v>
      </c>
      <c r="H325" s="14">
        <v>7809708</v>
      </c>
      <c r="I325" s="14">
        <v>1558071</v>
      </c>
      <c r="J325" s="14">
        <v>4592353</v>
      </c>
      <c r="K325" s="14">
        <v>13960132</v>
      </c>
      <c r="L325" s="16">
        <v>1730.1947777777727</v>
      </c>
      <c r="M325" s="14">
        <v>8069</v>
      </c>
      <c r="N325" s="14">
        <v>5000</v>
      </c>
      <c r="P325" s="14">
        <v>77499</v>
      </c>
      <c r="Q325" s="14">
        <v>27986</v>
      </c>
      <c r="R325" s="14">
        <v>45572</v>
      </c>
      <c r="S325" s="14">
        <v>151057</v>
      </c>
      <c r="T325" s="16">
        <v>31.077777777777776</v>
      </c>
      <c r="U325" s="14">
        <v>4861</v>
      </c>
      <c r="V325" s="14">
        <v>3646</v>
      </c>
      <c r="W325" s="14">
        <f t="shared" si="40"/>
        <v>0</v>
      </c>
      <c r="X325" s="14" t="str">
        <f t="shared" si="39"/>
        <v/>
      </c>
      <c r="Y325" s="14">
        <f t="shared" si="44"/>
        <v>316</v>
      </c>
      <c r="Z325" s="11" t="str">
        <f t="shared" si="45"/>
        <v xml:space="preserve">WEBSTER                      </v>
      </c>
      <c r="AA325" s="11" t="str">
        <f t="shared" si="46"/>
        <v>Yes</v>
      </c>
      <c r="AB325" s="39">
        <f t="shared" si="41"/>
        <v>5000</v>
      </c>
      <c r="AC325" s="39">
        <f t="shared" si="42"/>
        <v>3646</v>
      </c>
      <c r="AE325" s="14"/>
      <c r="AF325" s="14"/>
    </row>
    <row r="326" spans="1:32">
      <c r="A326" s="10">
        <f t="shared" si="43"/>
        <v>317</v>
      </c>
      <c r="B326" s="11">
        <v>317</v>
      </c>
      <c r="C326" s="11" t="s">
        <v>340</v>
      </c>
      <c r="D326" s="9" t="s">
        <v>101</v>
      </c>
      <c r="E326" s="20">
        <v>0</v>
      </c>
      <c r="F326" s="44">
        <v>1</v>
      </c>
      <c r="G326" s="11"/>
      <c r="H326" s="14"/>
      <c r="I326" s="14"/>
      <c r="J326" s="14"/>
      <c r="K326" s="14"/>
      <c r="L326" s="16"/>
      <c r="M326" s="14"/>
      <c r="N326" s="14"/>
      <c r="P326" s="14"/>
      <c r="Q326" s="14"/>
      <c r="R326" s="14"/>
      <c r="S326" s="14"/>
      <c r="T326" s="16"/>
      <c r="U326" s="14"/>
      <c r="V326" s="14"/>
      <c r="W326" s="14">
        <f t="shared" si="40"/>
        <v>3</v>
      </c>
      <c r="X326" s="14" t="str">
        <f t="shared" si="39"/>
        <v>You have chosen a district that does not enroll school choice pupils in FY17</v>
      </c>
      <c r="Y326" s="14">
        <f t="shared" si="44"/>
        <v>317</v>
      </c>
      <c r="Z326" s="11" t="str">
        <f t="shared" si="45"/>
        <v>WELLESLEY</v>
      </c>
      <c r="AA326" s="11" t="str">
        <f t="shared" si="46"/>
        <v/>
      </c>
      <c r="AB326" s="39">
        <f t="shared" si="41"/>
        <v>0</v>
      </c>
      <c r="AC326" s="39">
        <f t="shared" si="42"/>
        <v>0</v>
      </c>
      <c r="AE326" s="14"/>
      <c r="AF326" s="14"/>
    </row>
    <row r="327" spans="1:32">
      <c r="A327" s="10">
        <f t="shared" si="43"/>
        <v>318</v>
      </c>
      <c r="B327" s="11">
        <v>318</v>
      </c>
      <c r="C327" s="11" t="s">
        <v>341</v>
      </c>
      <c r="D327" s="9" t="s">
        <v>101</v>
      </c>
      <c r="E327" s="20">
        <v>0</v>
      </c>
      <c r="F327" s="44">
        <v>1</v>
      </c>
      <c r="G327" s="11"/>
      <c r="H327" s="14"/>
      <c r="I327" s="14"/>
      <c r="J327" s="14"/>
      <c r="K327" s="14"/>
      <c r="L327" s="16"/>
      <c r="M327" s="14"/>
      <c r="N327" s="14"/>
      <c r="P327" s="14"/>
      <c r="Q327" s="14"/>
      <c r="R327" s="14"/>
      <c r="S327" s="14"/>
      <c r="T327" s="16"/>
      <c r="U327" s="14"/>
      <c r="V327" s="14"/>
      <c r="W327" s="14">
        <f t="shared" si="40"/>
        <v>3</v>
      </c>
      <c r="X327" s="14" t="str">
        <f t="shared" si="39"/>
        <v>You have chosen a district that does not enroll school choice pupils in FY17</v>
      </c>
      <c r="Y327" s="14">
        <f t="shared" si="44"/>
        <v>318</v>
      </c>
      <c r="Z327" s="11" t="str">
        <f t="shared" si="45"/>
        <v>WELLFLEET</v>
      </c>
      <c r="AA327" s="11" t="str">
        <f t="shared" si="46"/>
        <v/>
      </c>
      <c r="AB327" s="39">
        <f t="shared" si="41"/>
        <v>0</v>
      </c>
      <c r="AC327" s="39">
        <f t="shared" si="42"/>
        <v>0</v>
      </c>
      <c r="AE327" s="14"/>
      <c r="AF327" s="14"/>
    </row>
    <row r="328" spans="1:32">
      <c r="A328" s="10">
        <f t="shared" si="43"/>
        <v>319</v>
      </c>
      <c r="B328" s="11">
        <v>319</v>
      </c>
      <c r="C328" s="11" t="s">
        <v>342</v>
      </c>
      <c r="D328" s="9" t="s">
        <v>101</v>
      </c>
      <c r="E328" s="20">
        <v>0</v>
      </c>
      <c r="F328" s="44">
        <v>0</v>
      </c>
      <c r="G328" s="11"/>
      <c r="H328" s="14"/>
      <c r="I328" s="14"/>
      <c r="J328" s="14"/>
      <c r="K328" s="14"/>
      <c r="L328" s="16"/>
      <c r="M328" s="14"/>
      <c r="N328" s="14"/>
      <c r="P328" s="14"/>
      <c r="Q328" s="14"/>
      <c r="R328" s="14"/>
      <c r="S328" s="14"/>
      <c r="T328" s="16"/>
      <c r="U328" s="14"/>
      <c r="V328" s="14"/>
      <c r="W328" s="14">
        <f t="shared" si="40"/>
        <v>4</v>
      </c>
      <c r="X328" s="14" t="str">
        <f t="shared" si="39"/>
        <v>You have chosen a non-operating school district</v>
      </c>
      <c r="Y328" s="14">
        <f t="shared" si="44"/>
        <v>319</v>
      </c>
      <c r="Z328" s="11" t="str">
        <f t="shared" si="45"/>
        <v>WENDELL</v>
      </c>
      <c r="AA328" s="11" t="str">
        <f t="shared" si="46"/>
        <v/>
      </c>
      <c r="AB328" s="39">
        <f t="shared" si="41"/>
        <v>0</v>
      </c>
      <c r="AC328" s="39">
        <f t="shared" si="42"/>
        <v>0</v>
      </c>
      <c r="AE328" s="14"/>
      <c r="AF328" s="14"/>
    </row>
    <row r="329" spans="1:32">
      <c r="A329" s="10">
        <f t="shared" si="43"/>
        <v>320</v>
      </c>
      <c r="B329" s="11">
        <v>320</v>
      </c>
      <c r="C329" s="11" t="s">
        <v>343</v>
      </c>
      <c r="D329" s="9" t="s">
        <v>101</v>
      </c>
      <c r="E329" s="20">
        <v>0</v>
      </c>
      <c r="F329" s="44">
        <v>0</v>
      </c>
      <c r="G329" s="11"/>
      <c r="H329" s="14"/>
      <c r="I329" s="14"/>
      <c r="J329" s="14"/>
      <c r="K329" s="14"/>
      <c r="L329" s="16"/>
      <c r="M329" s="14"/>
      <c r="N329" s="14"/>
      <c r="P329" s="14"/>
      <c r="Q329" s="14"/>
      <c r="R329" s="14"/>
      <c r="S329" s="14"/>
      <c r="T329" s="16"/>
      <c r="U329" s="14"/>
      <c r="V329" s="14"/>
      <c r="W329" s="14">
        <f t="shared" si="40"/>
        <v>4</v>
      </c>
      <c r="X329" s="14" t="str">
        <f t="shared" si="39"/>
        <v>You have chosen a non-operating school district</v>
      </c>
      <c r="Y329" s="14">
        <f t="shared" si="44"/>
        <v>320</v>
      </c>
      <c r="Z329" s="11" t="str">
        <f t="shared" si="45"/>
        <v>WENHAM</v>
      </c>
      <c r="AA329" s="11" t="str">
        <f t="shared" si="46"/>
        <v/>
      </c>
      <c r="AB329" s="39">
        <f t="shared" si="41"/>
        <v>0</v>
      </c>
      <c r="AC329" s="39">
        <f t="shared" si="42"/>
        <v>0</v>
      </c>
      <c r="AE329" s="14"/>
      <c r="AF329" s="14"/>
    </row>
    <row r="330" spans="1:32">
      <c r="A330" s="10">
        <f t="shared" si="43"/>
        <v>321</v>
      </c>
      <c r="B330" s="17">
        <v>321</v>
      </c>
      <c r="C330" s="17" t="s">
        <v>448</v>
      </c>
      <c r="D330" s="9" t="s">
        <v>101</v>
      </c>
      <c r="E330" s="20">
        <v>0</v>
      </c>
      <c r="F330" s="44">
        <v>1</v>
      </c>
      <c r="G330" s="11"/>
      <c r="H330" s="14"/>
      <c r="I330" s="14"/>
      <c r="J330" s="14"/>
      <c r="K330" s="14"/>
      <c r="L330" s="16"/>
      <c r="M330" s="14"/>
      <c r="N330" s="14"/>
      <c r="P330" s="14"/>
      <c r="Q330" s="14"/>
      <c r="R330" s="14"/>
      <c r="S330" s="14"/>
      <c r="T330" s="16"/>
      <c r="U330" s="14"/>
      <c r="V330" s="14"/>
      <c r="W330" s="14">
        <f t="shared" si="40"/>
        <v>3</v>
      </c>
      <c r="X330" s="14" t="str">
        <f t="shared" ref="X330:X393" si="47">IF(W330&gt;0, VLOOKUP(W330,webmsg,2,FALSE), "")</f>
        <v>You have chosen a district that does not enroll school choice pupils in FY17</v>
      </c>
      <c r="Y330" s="14">
        <f t="shared" si="44"/>
        <v>321</v>
      </c>
      <c r="Z330" s="11" t="str">
        <f t="shared" si="45"/>
        <v xml:space="preserve">WESTBOROUGH                  </v>
      </c>
      <c r="AA330" s="11" t="str">
        <f t="shared" si="46"/>
        <v/>
      </c>
      <c r="AB330" s="39">
        <f t="shared" si="41"/>
        <v>0</v>
      </c>
      <c r="AC330" s="39">
        <f t="shared" si="42"/>
        <v>0</v>
      </c>
      <c r="AE330" s="14"/>
      <c r="AF330" s="14"/>
    </row>
    <row r="331" spans="1:32">
      <c r="A331" s="10">
        <f t="shared" si="43"/>
        <v>322</v>
      </c>
      <c r="B331" s="17">
        <v>322</v>
      </c>
      <c r="C331" s="17" t="s">
        <v>47</v>
      </c>
      <c r="D331" s="9" t="s">
        <v>461</v>
      </c>
      <c r="E331" s="20">
        <v>166.31</v>
      </c>
      <c r="F331" s="44">
        <v>1</v>
      </c>
      <c r="G331" s="15">
        <v>42899</v>
      </c>
      <c r="H331" s="14">
        <v>5083306</v>
      </c>
      <c r="I331" s="14">
        <v>869729</v>
      </c>
      <c r="J331" s="14">
        <v>2958246</v>
      </c>
      <c r="K331" s="14">
        <v>8911281</v>
      </c>
      <c r="L331" s="16">
        <v>868.35622222222207</v>
      </c>
      <c r="M331" s="14">
        <v>10262</v>
      </c>
      <c r="N331" s="14">
        <v>5000</v>
      </c>
      <c r="P331" s="14">
        <v>0</v>
      </c>
      <c r="Q331" s="14">
        <v>0</v>
      </c>
      <c r="R331" s="14">
        <v>0</v>
      </c>
      <c r="S331" s="14">
        <v>0</v>
      </c>
      <c r="T331" s="16">
        <v>0</v>
      </c>
      <c r="U331" s="14"/>
      <c r="V331" s="14"/>
      <c r="W331" s="14">
        <f t="shared" ref="W331:W394" si="48">IF(AND(D331="Yes",G331=""), 1, IF(D331="Tuition", 2, IF(AND(D331="",F331=1),3, IF(F331=0,4, 0))))</f>
        <v>0</v>
      </c>
      <c r="X331" s="14" t="str">
        <f t="shared" si="47"/>
        <v/>
      </c>
      <c r="Y331" s="14">
        <f t="shared" si="44"/>
        <v>322</v>
      </c>
      <c r="Z331" s="11" t="str">
        <f t="shared" si="45"/>
        <v xml:space="preserve">WEST BOYLSTON                </v>
      </c>
      <c r="AA331" s="11" t="str">
        <f t="shared" si="46"/>
        <v>Yes</v>
      </c>
      <c r="AB331" s="39">
        <f t="shared" ref="AB331:AB394" si="49">IF(AND(D331="Yes",N331&gt;0),N331,IF(AND(B331&lt;800,D331="YES",N331=""), 5000,0))</f>
        <v>5000</v>
      </c>
      <c r="AC331" s="39">
        <f t="shared" ref="AC331:AC394" si="50">IF(AND(D331="Yes",V331&gt;0),V331,IF(AND(B331&gt;800,D331="YES",V331=""), 5000,0))</f>
        <v>0</v>
      </c>
      <c r="AE331" s="14"/>
      <c r="AF331" s="14"/>
    </row>
    <row r="332" spans="1:32">
      <c r="A332" s="10">
        <f t="shared" ref="A332:A395" si="51">A331+1</f>
        <v>323</v>
      </c>
      <c r="B332" s="17">
        <v>323</v>
      </c>
      <c r="C332" s="17" t="s">
        <v>449</v>
      </c>
      <c r="D332" s="9" t="s">
        <v>461</v>
      </c>
      <c r="E332" s="20">
        <v>220.66000000000003</v>
      </c>
      <c r="F332" s="44">
        <v>1</v>
      </c>
      <c r="G332" s="15">
        <v>42899</v>
      </c>
      <c r="H332" s="14">
        <v>6410386</v>
      </c>
      <c r="I332" s="14">
        <v>1535127</v>
      </c>
      <c r="J332" s="14">
        <v>3083541</v>
      </c>
      <c r="K332" s="14">
        <v>11029054</v>
      </c>
      <c r="L332" s="16">
        <v>1268.1967777777802</v>
      </c>
      <c r="M332" s="14">
        <v>8697</v>
      </c>
      <c r="N332" s="14">
        <v>5000</v>
      </c>
      <c r="P332" s="14">
        <v>0</v>
      </c>
      <c r="Q332" s="14">
        <v>0</v>
      </c>
      <c r="R332" s="14">
        <v>0</v>
      </c>
      <c r="S332" s="14">
        <v>0</v>
      </c>
      <c r="T332" s="16">
        <v>0</v>
      </c>
      <c r="U332" s="14"/>
      <c r="V332" s="14"/>
      <c r="W332" s="14">
        <f t="shared" si="48"/>
        <v>0</v>
      </c>
      <c r="X332" s="14" t="str">
        <f t="shared" si="47"/>
        <v/>
      </c>
      <c r="Y332" s="14">
        <f t="shared" si="44"/>
        <v>323</v>
      </c>
      <c r="Z332" s="11" t="str">
        <f t="shared" si="45"/>
        <v xml:space="preserve">WEST BRIDGEWATER             </v>
      </c>
      <c r="AA332" s="11" t="str">
        <f t="shared" si="46"/>
        <v>Yes</v>
      </c>
      <c r="AB332" s="39">
        <f t="shared" si="49"/>
        <v>5000</v>
      </c>
      <c r="AC332" s="39">
        <f t="shared" si="50"/>
        <v>0</v>
      </c>
      <c r="AE332" s="14"/>
      <c r="AF332" s="14"/>
    </row>
    <row r="333" spans="1:32">
      <c r="A333" s="10">
        <f t="shared" si="51"/>
        <v>324</v>
      </c>
      <c r="B333" s="11">
        <v>324</v>
      </c>
      <c r="C333" s="11" t="s">
        <v>344</v>
      </c>
      <c r="D333" s="9" t="s">
        <v>101</v>
      </c>
      <c r="E333" s="20">
        <v>0</v>
      </c>
      <c r="F333" s="44">
        <v>0</v>
      </c>
      <c r="G333" s="15"/>
      <c r="H333" s="14"/>
      <c r="I333" s="14"/>
      <c r="J333" s="14"/>
      <c r="K333" s="14"/>
      <c r="L333" s="16"/>
      <c r="M333" s="14"/>
      <c r="N333" s="14"/>
      <c r="P333" s="14"/>
      <c r="Q333" s="14"/>
      <c r="R333" s="14"/>
      <c r="S333" s="14"/>
      <c r="T333" s="16"/>
      <c r="U333" s="14"/>
      <c r="V333" s="14"/>
      <c r="W333" s="14">
        <f t="shared" si="48"/>
        <v>4</v>
      </c>
      <c r="X333" s="14" t="str">
        <f t="shared" si="47"/>
        <v>You have chosen a non-operating school district</v>
      </c>
      <c r="Y333" s="14">
        <f t="shared" si="44"/>
        <v>324</v>
      </c>
      <c r="Z333" s="11" t="str">
        <f t="shared" si="45"/>
        <v>WEST BROOKFIELD</v>
      </c>
      <c r="AA333" s="11" t="str">
        <f t="shared" si="46"/>
        <v/>
      </c>
      <c r="AB333" s="39">
        <f t="shared" si="49"/>
        <v>0</v>
      </c>
      <c r="AC333" s="39">
        <f t="shared" si="50"/>
        <v>0</v>
      </c>
      <c r="AE333" s="14"/>
      <c r="AF333" s="14"/>
    </row>
    <row r="334" spans="1:32">
      <c r="A334" s="10">
        <f t="shared" si="51"/>
        <v>325</v>
      </c>
      <c r="B334" s="17">
        <v>325</v>
      </c>
      <c r="C334" s="17" t="s">
        <v>48</v>
      </c>
      <c r="D334" s="9" t="s">
        <v>461</v>
      </c>
      <c r="E334" s="20">
        <v>139.39999999999998</v>
      </c>
      <c r="F334" s="44">
        <v>1</v>
      </c>
      <c r="G334" s="15">
        <v>42899</v>
      </c>
      <c r="H334" s="14">
        <v>25937380</v>
      </c>
      <c r="I334" s="14">
        <v>4899306</v>
      </c>
      <c r="J334" s="14">
        <v>14538156</v>
      </c>
      <c r="K334" s="14">
        <v>45374842</v>
      </c>
      <c r="L334" s="16">
        <v>4692.5373888889435</v>
      </c>
      <c r="M334" s="14">
        <v>9670</v>
      </c>
      <c r="N334" s="14">
        <v>5000</v>
      </c>
      <c r="P334" s="14">
        <v>2757970</v>
      </c>
      <c r="Q334" s="14">
        <v>456338</v>
      </c>
      <c r="R334" s="14">
        <v>1545869</v>
      </c>
      <c r="S334" s="14">
        <v>4760177</v>
      </c>
      <c r="T334" s="16">
        <v>437.07933333333403</v>
      </c>
      <c r="U334" s="14">
        <v>10891</v>
      </c>
      <c r="V334" s="14">
        <v>5000</v>
      </c>
      <c r="W334" s="14">
        <f t="shared" si="48"/>
        <v>0</v>
      </c>
      <c r="X334" s="14" t="str">
        <f t="shared" si="47"/>
        <v/>
      </c>
      <c r="Y334" s="14">
        <f t="shared" si="44"/>
        <v>325</v>
      </c>
      <c r="Z334" s="11" t="str">
        <f t="shared" si="45"/>
        <v xml:space="preserve">WESTFIELD                    </v>
      </c>
      <c r="AA334" s="11" t="str">
        <f t="shared" si="46"/>
        <v>Yes</v>
      </c>
      <c r="AB334" s="39">
        <f t="shared" si="49"/>
        <v>5000</v>
      </c>
      <c r="AC334" s="39">
        <f t="shared" si="50"/>
        <v>5000</v>
      </c>
      <c r="AE334" s="14"/>
      <c r="AF334" s="14"/>
    </row>
    <row r="335" spans="1:32">
      <c r="A335" s="10">
        <f t="shared" si="51"/>
        <v>326</v>
      </c>
      <c r="B335" s="17">
        <v>326</v>
      </c>
      <c r="C335" s="17" t="s">
        <v>49</v>
      </c>
      <c r="D335" s="9" t="s">
        <v>461</v>
      </c>
      <c r="E335" s="20">
        <v>77</v>
      </c>
      <c r="F335" s="44">
        <v>1</v>
      </c>
      <c r="G335" s="15">
        <v>42899</v>
      </c>
      <c r="H335" s="14">
        <v>29742527</v>
      </c>
      <c r="I335" s="14">
        <v>4677546</v>
      </c>
      <c r="J335" s="14">
        <v>13224927</v>
      </c>
      <c r="K335" s="14">
        <v>47645000</v>
      </c>
      <c r="L335" s="16">
        <v>4910.3788333334051</v>
      </c>
      <c r="M335" s="14">
        <v>9703</v>
      </c>
      <c r="N335" s="14">
        <v>5000</v>
      </c>
      <c r="P335" s="14">
        <v>0</v>
      </c>
      <c r="Q335" s="14">
        <v>0</v>
      </c>
      <c r="R335" s="14">
        <v>0</v>
      </c>
      <c r="S335" s="14">
        <v>0</v>
      </c>
      <c r="T335" s="16">
        <v>0</v>
      </c>
      <c r="U335" s="14"/>
      <c r="V335" s="14"/>
      <c r="W335" s="14">
        <f t="shared" si="48"/>
        <v>0</v>
      </c>
      <c r="X335" s="14" t="str">
        <f t="shared" si="47"/>
        <v/>
      </c>
      <c r="Y335" s="14">
        <f t="shared" si="44"/>
        <v>326</v>
      </c>
      <c r="Z335" s="11" t="str">
        <f t="shared" si="45"/>
        <v xml:space="preserve">WESTFORD                     </v>
      </c>
      <c r="AA335" s="11" t="str">
        <f t="shared" si="46"/>
        <v>Yes</v>
      </c>
      <c r="AB335" s="39">
        <f t="shared" si="49"/>
        <v>5000</v>
      </c>
      <c r="AC335" s="39">
        <f t="shared" si="50"/>
        <v>0</v>
      </c>
      <c r="AE335" s="14"/>
      <c r="AF335" s="14"/>
    </row>
    <row r="336" spans="1:32">
      <c r="A336" s="10">
        <f t="shared" si="51"/>
        <v>327</v>
      </c>
      <c r="B336" s="17">
        <v>327</v>
      </c>
      <c r="C336" s="17" t="s">
        <v>450</v>
      </c>
      <c r="D336" s="9" t="s">
        <v>461</v>
      </c>
      <c r="E336" s="20">
        <v>20.47</v>
      </c>
      <c r="F336" s="44">
        <v>1</v>
      </c>
      <c r="G336" s="15">
        <v>42899</v>
      </c>
      <c r="H336" s="14">
        <v>835942</v>
      </c>
      <c r="I336" s="14">
        <v>198939</v>
      </c>
      <c r="J336" s="14">
        <v>418816</v>
      </c>
      <c r="K336" s="14">
        <v>1453697</v>
      </c>
      <c r="L336" s="16">
        <v>127.71</v>
      </c>
      <c r="M336" s="14">
        <v>11383</v>
      </c>
      <c r="N336" s="14">
        <v>5000</v>
      </c>
      <c r="P336" s="14">
        <v>0</v>
      </c>
      <c r="Q336" s="14">
        <v>0</v>
      </c>
      <c r="R336" s="14">
        <v>0</v>
      </c>
      <c r="S336" s="14">
        <v>0</v>
      </c>
      <c r="T336" s="16">
        <v>0</v>
      </c>
      <c r="U336" s="14"/>
      <c r="V336" s="14"/>
      <c r="W336" s="14">
        <f t="shared" si="48"/>
        <v>0</v>
      </c>
      <c r="X336" s="14" t="str">
        <f t="shared" si="47"/>
        <v/>
      </c>
      <c r="Y336" s="14">
        <f t="shared" si="44"/>
        <v>327</v>
      </c>
      <c r="Z336" s="11" t="str">
        <f t="shared" si="45"/>
        <v xml:space="preserve">WESTHAMPTON                  </v>
      </c>
      <c r="AA336" s="11" t="str">
        <f t="shared" si="46"/>
        <v>Yes</v>
      </c>
      <c r="AB336" s="39">
        <f t="shared" si="49"/>
        <v>5000</v>
      </c>
      <c r="AC336" s="39">
        <f t="shared" si="50"/>
        <v>0</v>
      </c>
      <c r="AE336" s="14"/>
      <c r="AF336" s="14"/>
    </row>
    <row r="337" spans="1:32">
      <c r="A337" s="10">
        <f t="shared" si="51"/>
        <v>328</v>
      </c>
      <c r="B337" s="11">
        <v>328</v>
      </c>
      <c r="C337" s="11" t="s">
        <v>345</v>
      </c>
      <c r="D337" s="9" t="s">
        <v>101</v>
      </c>
      <c r="E337" s="20">
        <v>0</v>
      </c>
      <c r="F337" s="44">
        <v>0</v>
      </c>
      <c r="G337" s="15"/>
      <c r="H337" s="14"/>
      <c r="I337" s="14"/>
      <c r="J337" s="14"/>
      <c r="K337" s="14"/>
      <c r="L337" s="16"/>
      <c r="M337" s="14"/>
      <c r="N337" s="14"/>
      <c r="P337" s="14"/>
      <c r="Q337" s="14"/>
      <c r="R337" s="14"/>
      <c r="S337" s="14"/>
      <c r="T337" s="16"/>
      <c r="U337" s="14"/>
      <c r="V337" s="14"/>
      <c r="W337" s="14">
        <f t="shared" si="48"/>
        <v>4</v>
      </c>
      <c r="X337" s="14" t="str">
        <f t="shared" si="47"/>
        <v>You have chosen a non-operating school district</v>
      </c>
      <c r="Y337" s="14">
        <f t="shared" si="44"/>
        <v>328</v>
      </c>
      <c r="Z337" s="11" t="str">
        <f t="shared" si="45"/>
        <v>WESTMINSTER</v>
      </c>
      <c r="AA337" s="11" t="str">
        <f t="shared" si="46"/>
        <v/>
      </c>
      <c r="AB337" s="39">
        <f t="shared" si="49"/>
        <v>0</v>
      </c>
      <c r="AC337" s="39">
        <f t="shared" si="50"/>
        <v>0</v>
      </c>
      <c r="AE337" s="14"/>
      <c r="AF337" s="14"/>
    </row>
    <row r="338" spans="1:32">
      <c r="A338" s="10">
        <f t="shared" si="51"/>
        <v>329</v>
      </c>
      <c r="B338" s="11">
        <v>329</v>
      </c>
      <c r="C338" s="11" t="s">
        <v>346</v>
      </c>
      <c r="D338" s="9" t="s">
        <v>101</v>
      </c>
      <c r="E338" s="20">
        <v>0</v>
      </c>
      <c r="F338" s="44">
        <v>0</v>
      </c>
      <c r="G338" s="15"/>
      <c r="H338" s="14"/>
      <c r="I338" s="14"/>
      <c r="J338" s="14"/>
      <c r="K338" s="14"/>
      <c r="L338" s="16"/>
      <c r="M338" s="14"/>
      <c r="N338" s="14"/>
      <c r="P338" s="14"/>
      <c r="Q338" s="14"/>
      <c r="R338" s="14"/>
      <c r="S338" s="14"/>
      <c r="T338" s="16"/>
      <c r="U338" s="14"/>
      <c r="V338" s="14"/>
      <c r="W338" s="14">
        <f t="shared" si="48"/>
        <v>4</v>
      </c>
      <c r="X338" s="14" t="str">
        <f t="shared" si="47"/>
        <v>You have chosen a non-operating school district</v>
      </c>
      <c r="Y338" s="14">
        <f t="shared" si="44"/>
        <v>329</v>
      </c>
      <c r="Z338" s="11" t="str">
        <f t="shared" si="45"/>
        <v>WEST NEWBURY</v>
      </c>
      <c r="AA338" s="11" t="str">
        <f t="shared" si="46"/>
        <v/>
      </c>
      <c r="AB338" s="39">
        <f t="shared" si="49"/>
        <v>0</v>
      </c>
      <c r="AC338" s="39">
        <f t="shared" si="50"/>
        <v>0</v>
      </c>
      <c r="AE338" s="14"/>
      <c r="AF338" s="14"/>
    </row>
    <row r="339" spans="1:32">
      <c r="A339" s="10">
        <f t="shared" si="51"/>
        <v>330</v>
      </c>
      <c r="B339" s="11">
        <v>330</v>
      </c>
      <c r="C339" s="11" t="s">
        <v>347</v>
      </c>
      <c r="D339" s="9" t="s">
        <v>101</v>
      </c>
      <c r="E339" s="20">
        <v>0</v>
      </c>
      <c r="F339" s="44">
        <v>1</v>
      </c>
      <c r="G339" s="11"/>
      <c r="H339" s="14"/>
      <c r="I339" s="14"/>
      <c r="J339" s="14"/>
      <c r="K339" s="14"/>
      <c r="L339" s="16"/>
      <c r="M339" s="14"/>
      <c r="N339" s="14"/>
      <c r="P339" s="14"/>
      <c r="Q339" s="14"/>
      <c r="R339" s="14"/>
      <c r="S339" s="14"/>
      <c r="T339" s="16"/>
      <c r="U339" s="14"/>
      <c r="V339" s="14"/>
      <c r="W339" s="14">
        <f t="shared" si="48"/>
        <v>3</v>
      </c>
      <c r="X339" s="14" t="str">
        <f t="shared" si="47"/>
        <v>You have chosen a district that does not enroll school choice pupils in FY17</v>
      </c>
      <c r="Y339" s="14">
        <f t="shared" si="44"/>
        <v>330</v>
      </c>
      <c r="Z339" s="11" t="str">
        <f t="shared" si="45"/>
        <v>WESTON</v>
      </c>
      <c r="AA339" s="11" t="str">
        <f t="shared" si="46"/>
        <v/>
      </c>
      <c r="AB339" s="39">
        <f t="shared" si="49"/>
        <v>0</v>
      </c>
      <c r="AC339" s="39">
        <f t="shared" si="50"/>
        <v>0</v>
      </c>
      <c r="AE339" s="14"/>
      <c r="AF339" s="14"/>
    </row>
    <row r="340" spans="1:32">
      <c r="A340" s="10">
        <f t="shared" si="51"/>
        <v>331</v>
      </c>
      <c r="B340" s="17">
        <v>331</v>
      </c>
      <c r="C340" s="17" t="s">
        <v>451</v>
      </c>
      <c r="D340" s="9" t="s">
        <v>101</v>
      </c>
      <c r="E340" s="20">
        <v>0</v>
      </c>
      <c r="F340" s="44">
        <v>1</v>
      </c>
      <c r="G340" s="11"/>
      <c r="H340" s="14"/>
      <c r="I340" s="14"/>
      <c r="J340" s="14"/>
      <c r="K340" s="14"/>
      <c r="L340" s="16"/>
      <c r="M340" s="14"/>
      <c r="N340" s="14"/>
      <c r="P340" s="14"/>
      <c r="Q340" s="14"/>
      <c r="R340" s="14"/>
      <c r="S340" s="14"/>
      <c r="T340" s="16"/>
      <c r="U340" s="14"/>
      <c r="V340" s="14"/>
      <c r="W340" s="14">
        <f t="shared" si="48"/>
        <v>3</v>
      </c>
      <c r="X340" s="14" t="str">
        <f t="shared" si="47"/>
        <v>You have chosen a district that does not enroll school choice pupils in FY17</v>
      </c>
      <c r="Y340" s="14">
        <f t="shared" si="44"/>
        <v>331</v>
      </c>
      <c r="Z340" s="11" t="str">
        <f t="shared" si="45"/>
        <v xml:space="preserve">WESTPORT                     </v>
      </c>
      <c r="AA340" s="11" t="str">
        <f t="shared" si="46"/>
        <v/>
      </c>
      <c r="AB340" s="39">
        <f t="shared" si="49"/>
        <v>0</v>
      </c>
      <c r="AC340" s="39">
        <f t="shared" si="50"/>
        <v>0</v>
      </c>
      <c r="AE340" s="14"/>
      <c r="AF340" s="14"/>
    </row>
    <row r="341" spans="1:32">
      <c r="A341" s="10">
        <f t="shared" si="51"/>
        <v>332</v>
      </c>
      <c r="B341" s="17">
        <v>332</v>
      </c>
      <c r="C341" s="17" t="s">
        <v>452</v>
      </c>
      <c r="D341" s="9" t="s">
        <v>461</v>
      </c>
      <c r="E341" s="20">
        <v>97.5</v>
      </c>
      <c r="F341" s="44">
        <v>1</v>
      </c>
      <c r="G341" s="15">
        <v>42899</v>
      </c>
      <c r="H341" s="14">
        <v>19893435</v>
      </c>
      <c r="I341" s="14">
        <v>3540926</v>
      </c>
      <c r="J341" s="14">
        <v>8966766</v>
      </c>
      <c r="K341" s="14">
        <v>32401127</v>
      </c>
      <c r="L341" s="16">
        <v>3633.5471111111333</v>
      </c>
      <c r="M341" s="14">
        <v>8917</v>
      </c>
      <c r="N341" s="14">
        <v>5000</v>
      </c>
      <c r="P341" s="14">
        <v>56675</v>
      </c>
      <c r="Q341" s="14">
        <v>66623</v>
      </c>
      <c r="R341" s="14">
        <v>25546</v>
      </c>
      <c r="S341" s="14">
        <v>148844</v>
      </c>
      <c r="T341" s="16">
        <v>68.366666666666674</v>
      </c>
      <c r="U341" s="14">
        <v>2177</v>
      </c>
      <c r="V341" s="14">
        <v>1633</v>
      </c>
      <c r="W341" s="14">
        <f t="shared" si="48"/>
        <v>0</v>
      </c>
      <c r="X341" s="14" t="str">
        <f t="shared" si="47"/>
        <v/>
      </c>
      <c r="Y341" s="14">
        <f t="shared" si="44"/>
        <v>332</v>
      </c>
      <c r="Z341" s="11" t="str">
        <f t="shared" si="45"/>
        <v xml:space="preserve">WEST SPRINGFIELD             </v>
      </c>
      <c r="AA341" s="11" t="str">
        <f t="shared" si="46"/>
        <v>Yes</v>
      </c>
      <c r="AB341" s="39">
        <f t="shared" si="49"/>
        <v>5000</v>
      </c>
      <c r="AC341" s="39">
        <f t="shared" si="50"/>
        <v>1633</v>
      </c>
      <c r="AE341" s="14"/>
      <c r="AF341" s="14"/>
    </row>
    <row r="342" spans="1:32">
      <c r="A342" s="10">
        <f t="shared" si="51"/>
        <v>333</v>
      </c>
      <c r="B342" s="11">
        <v>333</v>
      </c>
      <c r="C342" s="11" t="s">
        <v>348</v>
      </c>
      <c r="D342" s="9" t="s">
        <v>101</v>
      </c>
      <c r="E342" s="20">
        <v>0</v>
      </c>
      <c r="F342" s="44">
        <v>0</v>
      </c>
      <c r="G342" s="11"/>
      <c r="H342" s="14"/>
      <c r="I342" s="14"/>
      <c r="J342" s="14"/>
      <c r="K342" s="14"/>
      <c r="L342" s="16"/>
      <c r="M342" s="14"/>
      <c r="N342" s="14"/>
      <c r="P342" s="14"/>
      <c r="Q342" s="14"/>
      <c r="R342" s="14"/>
      <c r="S342" s="14"/>
      <c r="T342" s="16"/>
      <c r="U342" s="14"/>
      <c r="V342" s="14"/>
      <c r="W342" s="14">
        <f t="shared" si="48"/>
        <v>4</v>
      </c>
      <c r="X342" s="14" t="str">
        <f t="shared" si="47"/>
        <v>You have chosen a non-operating school district</v>
      </c>
      <c r="Y342" s="14">
        <f t="shared" si="44"/>
        <v>333</v>
      </c>
      <c r="Z342" s="11" t="str">
        <f t="shared" si="45"/>
        <v>WEST STOCKBRIDGE</v>
      </c>
      <c r="AA342" s="11" t="str">
        <f t="shared" si="46"/>
        <v/>
      </c>
      <c r="AB342" s="39">
        <f t="shared" si="49"/>
        <v>0</v>
      </c>
      <c r="AC342" s="39">
        <f t="shared" si="50"/>
        <v>0</v>
      </c>
      <c r="AE342" s="14"/>
      <c r="AF342" s="14"/>
    </row>
    <row r="343" spans="1:32">
      <c r="A343" s="10">
        <f t="shared" si="51"/>
        <v>334</v>
      </c>
      <c r="B343" s="11">
        <v>334</v>
      </c>
      <c r="C343" s="11" t="s">
        <v>349</v>
      </c>
      <c r="D343" s="9" t="s">
        <v>101</v>
      </c>
      <c r="E343" s="20">
        <v>0</v>
      </c>
      <c r="F343" s="44">
        <v>0</v>
      </c>
      <c r="G343" s="15"/>
      <c r="H343" s="14"/>
      <c r="I343" s="14"/>
      <c r="J343" s="14"/>
      <c r="K343" s="14"/>
      <c r="L343" s="16"/>
      <c r="M343" s="14"/>
      <c r="N343" s="14"/>
      <c r="P343" s="14"/>
      <c r="Q343" s="14"/>
      <c r="R343" s="14"/>
      <c r="S343" s="14"/>
      <c r="T343" s="16"/>
      <c r="U343" s="14"/>
      <c r="V343" s="14"/>
      <c r="W343" s="14">
        <f t="shared" si="48"/>
        <v>4</v>
      </c>
      <c r="X343" s="14" t="str">
        <f t="shared" si="47"/>
        <v>You have chosen a non-operating school district</v>
      </c>
      <c r="Y343" s="14">
        <f t="shared" si="44"/>
        <v>334</v>
      </c>
      <c r="Z343" s="11" t="str">
        <f t="shared" si="45"/>
        <v>WEST TISBURY</v>
      </c>
      <c r="AA343" s="11" t="str">
        <f t="shared" si="46"/>
        <v/>
      </c>
      <c r="AB343" s="39">
        <f t="shared" si="49"/>
        <v>0</v>
      </c>
      <c r="AC343" s="39">
        <f t="shared" si="50"/>
        <v>0</v>
      </c>
      <c r="AE343" s="14"/>
      <c r="AF343" s="14"/>
    </row>
    <row r="344" spans="1:32">
      <c r="A344" s="10">
        <f t="shared" si="51"/>
        <v>335</v>
      </c>
      <c r="B344" s="11">
        <v>335</v>
      </c>
      <c r="C344" s="11" t="s">
        <v>350</v>
      </c>
      <c r="D344" s="9" t="s">
        <v>101</v>
      </c>
      <c r="E344" s="20">
        <v>0</v>
      </c>
      <c r="F344" s="44">
        <v>1</v>
      </c>
      <c r="G344" s="11"/>
      <c r="H344" s="14"/>
      <c r="I344" s="14"/>
      <c r="J344" s="14"/>
      <c r="K344" s="14"/>
      <c r="L344" s="16"/>
      <c r="M344" s="14"/>
      <c r="N344" s="14"/>
      <c r="P344" s="14"/>
      <c r="Q344" s="14"/>
      <c r="R344" s="14"/>
      <c r="S344" s="14"/>
      <c r="T344" s="16"/>
      <c r="U344" s="14"/>
      <c r="V344" s="14"/>
      <c r="W344" s="14">
        <f t="shared" si="48"/>
        <v>3</v>
      </c>
      <c r="X344" s="14" t="str">
        <f t="shared" si="47"/>
        <v>You have chosen a district that does not enroll school choice pupils in FY17</v>
      </c>
      <c r="Y344" s="14">
        <f t="shared" si="44"/>
        <v>335</v>
      </c>
      <c r="Z344" s="11" t="str">
        <f t="shared" si="45"/>
        <v>WESTWOOD</v>
      </c>
      <c r="AA344" s="11" t="str">
        <f t="shared" si="46"/>
        <v/>
      </c>
      <c r="AB344" s="39">
        <f t="shared" si="49"/>
        <v>0</v>
      </c>
      <c r="AC344" s="39">
        <f t="shared" si="50"/>
        <v>0</v>
      </c>
      <c r="AE344" s="14"/>
      <c r="AF344" s="14"/>
    </row>
    <row r="345" spans="1:32">
      <c r="A345" s="10">
        <f t="shared" si="51"/>
        <v>336</v>
      </c>
      <c r="B345" s="11">
        <v>336</v>
      </c>
      <c r="C345" s="11" t="s">
        <v>351</v>
      </c>
      <c r="D345" s="9" t="s">
        <v>101</v>
      </c>
      <c r="E345" s="20">
        <v>0</v>
      </c>
      <c r="F345" s="44">
        <v>1</v>
      </c>
      <c r="G345" s="11"/>
      <c r="H345" s="14"/>
      <c r="I345" s="14"/>
      <c r="J345" s="14"/>
      <c r="K345" s="14"/>
      <c r="L345" s="16"/>
      <c r="M345" s="14"/>
      <c r="N345" s="14"/>
      <c r="P345" s="14"/>
      <c r="Q345" s="14"/>
      <c r="R345" s="14"/>
      <c r="S345" s="14"/>
      <c r="T345" s="16"/>
      <c r="U345" s="14"/>
      <c r="V345" s="14"/>
      <c r="W345" s="14">
        <f t="shared" si="48"/>
        <v>3</v>
      </c>
      <c r="X345" s="14" t="str">
        <f t="shared" si="47"/>
        <v>You have chosen a district that does not enroll school choice pupils in FY17</v>
      </c>
      <c r="Y345" s="14">
        <f t="shared" si="44"/>
        <v>336</v>
      </c>
      <c r="Z345" s="11" t="str">
        <f t="shared" si="45"/>
        <v>WEYMOUTH</v>
      </c>
      <c r="AA345" s="11" t="str">
        <f t="shared" si="46"/>
        <v/>
      </c>
      <c r="AB345" s="39">
        <f t="shared" si="49"/>
        <v>0</v>
      </c>
      <c r="AC345" s="39">
        <f t="shared" si="50"/>
        <v>0</v>
      </c>
      <c r="AE345" s="14"/>
      <c r="AF345" s="14"/>
    </row>
    <row r="346" spans="1:32">
      <c r="A346" s="10">
        <f t="shared" si="51"/>
        <v>337</v>
      </c>
      <c r="B346" s="17">
        <v>337</v>
      </c>
      <c r="C346" s="17" t="s">
        <v>453</v>
      </c>
      <c r="D346" s="9" t="s">
        <v>461</v>
      </c>
      <c r="E346" s="20">
        <v>38.58</v>
      </c>
      <c r="F346" s="44">
        <v>1</v>
      </c>
      <c r="G346" s="15">
        <v>42899</v>
      </c>
      <c r="H346" s="14">
        <v>970470</v>
      </c>
      <c r="I346" s="14">
        <v>293021</v>
      </c>
      <c r="J346" s="14">
        <v>488171</v>
      </c>
      <c r="K346" s="14">
        <v>1751662</v>
      </c>
      <c r="L346" s="16">
        <v>123.75111111111117</v>
      </c>
      <c r="M346" s="14">
        <v>14155</v>
      </c>
      <c r="N346" s="14">
        <v>5000</v>
      </c>
      <c r="P346" s="14">
        <v>0</v>
      </c>
      <c r="Q346" s="14">
        <v>0</v>
      </c>
      <c r="R346" s="14">
        <v>0</v>
      </c>
      <c r="S346" s="14">
        <v>0</v>
      </c>
      <c r="T346" s="16">
        <v>0</v>
      </c>
      <c r="U346" s="14"/>
      <c r="V346" s="14"/>
      <c r="W346" s="14">
        <f t="shared" si="48"/>
        <v>0</v>
      </c>
      <c r="X346" s="14" t="str">
        <f t="shared" si="47"/>
        <v/>
      </c>
      <c r="Y346" s="14">
        <f t="shared" si="44"/>
        <v>337</v>
      </c>
      <c r="Z346" s="11" t="str">
        <f t="shared" si="45"/>
        <v xml:space="preserve">WHATELY                      </v>
      </c>
      <c r="AA346" s="11" t="str">
        <f t="shared" si="46"/>
        <v>Yes</v>
      </c>
      <c r="AB346" s="39">
        <f t="shared" si="49"/>
        <v>5000</v>
      </c>
      <c r="AC346" s="39">
        <f t="shared" si="50"/>
        <v>0</v>
      </c>
      <c r="AE346" s="14"/>
      <c r="AF346" s="14"/>
    </row>
    <row r="347" spans="1:32">
      <c r="A347" s="10">
        <f t="shared" si="51"/>
        <v>338</v>
      </c>
      <c r="B347" s="11">
        <v>338</v>
      </c>
      <c r="C347" s="11" t="s">
        <v>352</v>
      </c>
      <c r="D347" s="9" t="s">
        <v>101</v>
      </c>
      <c r="E347" s="20">
        <v>0</v>
      </c>
      <c r="F347" s="44">
        <v>0</v>
      </c>
      <c r="G347" s="11"/>
      <c r="H347" s="14"/>
      <c r="I347" s="14"/>
      <c r="J347" s="14"/>
      <c r="K347" s="14"/>
      <c r="L347" s="16"/>
      <c r="M347" s="14"/>
      <c r="N347" s="14"/>
      <c r="P347" s="14"/>
      <c r="Q347" s="14"/>
      <c r="R347" s="14"/>
      <c r="S347" s="14"/>
      <c r="T347" s="16"/>
      <c r="U347" s="14"/>
      <c r="V347" s="14"/>
      <c r="W347" s="14">
        <f t="shared" si="48"/>
        <v>4</v>
      </c>
      <c r="X347" s="14" t="str">
        <f t="shared" si="47"/>
        <v>You have chosen a non-operating school district</v>
      </c>
      <c r="Y347" s="14">
        <f t="shared" si="44"/>
        <v>338</v>
      </c>
      <c r="Z347" s="11" t="str">
        <f t="shared" si="45"/>
        <v>WHITMAN</v>
      </c>
      <c r="AA347" s="11" t="str">
        <f t="shared" si="46"/>
        <v/>
      </c>
      <c r="AB347" s="39">
        <f t="shared" si="49"/>
        <v>0</v>
      </c>
      <c r="AC347" s="39">
        <f t="shared" si="50"/>
        <v>0</v>
      </c>
      <c r="AE347" s="14"/>
      <c r="AF347" s="14"/>
    </row>
    <row r="348" spans="1:32">
      <c r="A348" s="10">
        <f t="shared" si="51"/>
        <v>339</v>
      </c>
      <c r="B348" s="11">
        <v>339</v>
      </c>
      <c r="C348" s="11" t="s">
        <v>353</v>
      </c>
      <c r="D348" s="9" t="s">
        <v>101</v>
      </c>
      <c r="E348" s="20">
        <v>0</v>
      </c>
      <c r="F348" s="44">
        <v>0</v>
      </c>
      <c r="G348" s="15"/>
      <c r="H348" s="14"/>
      <c r="I348" s="14"/>
      <c r="J348" s="14"/>
      <c r="K348" s="14"/>
      <c r="L348" s="16"/>
      <c r="M348" s="14"/>
      <c r="N348" s="14"/>
      <c r="P348" s="14"/>
      <c r="Q348" s="14"/>
      <c r="R348" s="14"/>
      <c r="S348" s="14"/>
      <c r="T348" s="16"/>
      <c r="U348" s="14"/>
      <c r="V348" s="14"/>
      <c r="W348" s="14">
        <f t="shared" si="48"/>
        <v>4</v>
      </c>
      <c r="X348" s="14" t="str">
        <f t="shared" si="47"/>
        <v>You have chosen a non-operating school district</v>
      </c>
      <c r="Y348" s="14">
        <f t="shared" ref="Y348:Y411" si="52">B348</f>
        <v>339</v>
      </c>
      <c r="Z348" s="11" t="str">
        <f t="shared" ref="Z348:Z411" si="53">C348</f>
        <v>WILBRAHAM</v>
      </c>
      <c r="AA348" s="11" t="str">
        <f t="shared" ref="AA348:AA411" si="54">IF(D348="Yes", D348, "")</f>
        <v/>
      </c>
      <c r="AB348" s="39">
        <f t="shared" si="49"/>
        <v>0</v>
      </c>
      <c r="AC348" s="39">
        <f t="shared" si="50"/>
        <v>0</v>
      </c>
      <c r="AE348" s="14"/>
      <c r="AF348" s="14"/>
    </row>
    <row r="349" spans="1:32">
      <c r="A349" s="10">
        <f t="shared" si="51"/>
        <v>340</v>
      </c>
      <c r="B349" s="17">
        <v>340</v>
      </c>
      <c r="C349" s="17" t="s">
        <v>50</v>
      </c>
      <c r="D349" s="9" t="s">
        <v>461</v>
      </c>
      <c r="E349" s="20">
        <v>19.18</v>
      </c>
      <c r="F349" s="44">
        <v>1</v>
      </c>
      <c r="G349" s="15">
        <v>42899</v>
      </c>
      <c r="H349" s="14">
        <v>1070037</v>
      </c>
      <c r="I349" s="14">
        <v>219125</v>
      </c>
      <c r="J349" s="14">
        <v>451547</v>
      </c>
      <c r="K349" s="14">
        <v>1740709</v>
      </c>
      <c r="L349" s="16">
        <v>158.65999999999994</v>
      </c>
      <c r="M349" s="14">
        <v>10971</v>
      </c>
      <c r="N349" s="14">
        <v>5000</v>
      </c>
      <c r="P349" s="14">
        <v>0</v>
      </c>
      <c r="Q349" s="14">
        <v>0</v>
      </c>
      <c r="R349" s="14">
        <v>0</v>
      </c>
      <c r="S349" s="14">
        <v>0</v>
      </c>
      <c r="T349" s="16">
        <v>0</v>
      </c>
      <c r="U349" s="14"/>
      <c r="V349" s="14"/>
      <c r="W349" s="14">
        <f t="shared" si="48"/>
        <v>0</v>
      </c>
      <c r="X349" s="14" t="str">
        <f t="shared" si="47"/>
        <v/>
      </c>
      <c r="Y349" s="14">
        <f t="shared" si="52"/>
        <v>340</v>
      </c>
      <c r="Z349" s="11" t="str">
        <f t="shared" si="53"/>
        <v xml:space="preserve">WILLIAMSBURG                 </v>
      </c>
      <c r="AA349" s="11" t="str">
        <f t="shared" si="54"/>
        <v>Yes</v>
      </c>
      <c r="AB349" s="39">
        <f t="shared" si="49"/>
        <v>5000</v>
      </c>
      <c r="AC349" s="39">
        <f t="shared" si="50"/>
        <v>0</v>
      </c>
      <c r="AE349" s="14"/>
      <c r="AF349" s="14"/>
    </row>
    <row r="350" spans="1:32">
      <c r="A350" s="10">
        <f t="shared" si="51"/>
        <v>341</v>
      </c>
      <c r="B350" s="17">
        <v>341</v>
      </c>
      <c r="C350" s="17" t="s">
        <v>51</v>
      </c>
      <c r="D350" s="9" t="s">
        <v>461</v>
      </c>
      <c r="E350" s="20">
        <v>35.08</v>
      </c>
      <c r="F350" s="44">
        <v>1</v>
      </c>
      <c r="G350" s="15">
        <v>42899</v>
      </c>
      <c r="H350" s="14">
        <v>2697938</v>
      </c>
      <c r="I350" s="14">
        <v>380846</v>
      </c>
      <c r="J350" s="14">
        <v>1361617</v>
      </c>
      <c r="K350" s="14">
        <v>4440401</v>
      </c>
      <c r="L350" s="16">
        <v>431.2199999999998</v>
      </c>
      <c r="M350" s="14">
        <v>10297</v>
      </c>
      <c r="N350" s="14">
        <v>5000</v>
      </c>
      <c r="P350" s="14">
        <v>0</v>
      </c>
      <c r="Q350" s="14">
        <v>0</v>
      </c>
      <c r="R350" s="14">
        <v>0</v>
      </c>
      <c r="S350" s="14">
        <v>0</v>
      </c>
      <c r="T350" s="16">
        <v>0</v>
      </c>
      <c r="U350" s="14"/>
      <c r="V350" s="14"/>
      <c r="W350" s="14">
        <f t="shared" si="48"/>
        <v>0</v>
      </c>
      <c r="X350" s="14" t="str">
        <f t="shared" si="47"/>
        <v/>
      </c>
      <c r="Y350" s="14">
        <f t="shared" si="52"/>
        <v>341</v>
      </c>
      <c r="Z350" s="11" t="str">
        <f t="shared" si="53"/>
        <v xml:space="preserve">WILLIAMSTOWN                 </v>
      </c>
      <c r="AA350" s="11" t="str">
        <f t="shared" si="54"/>
        <v>Yes</v>
      </c>
      <c r="AB350" s="39">
        <f t="shared" si="49"/>
        <v>5000</v>
      </c>
      <c r="AC350" s="39">
        <f t="shared" si="50"/>
        <v>0</v>
      </c>
      <c r="AE350" s="14"/>
      <c r="AF350" s="14"/>
    </row>
    <row r="351" spans="1:32">
      <c r="A351" s="10">
        <f t="shared" si="51"/>
        <v>342</v>
      </c>
      <c r="B351" s="11">
        <v>342</v>
      </c>
      <c r="C351" s="11" t="s">
        <v>354</v>
      </c>
      <c r="D351" s="9" t="s">
        <v>101</v>
      </c>
      <c r="E351" s="20">
        <v>0</v>
      </c>
      <c r="F351" s="44">
        <v>1</v>
      </c>
      <c r="G351" s="15"/>
      <c r="H351" s="14"/>
      <c r="I351" s="14"/>
      <c r="J351" s="14"/>
      <c r="K351" s="14"/>
      <c r="L351" s="16"/>
      <c r="M351" s="14"/>
      <c r="N351" s="14"/>
      <c r="P351" s="14"/>
      <c r="Q351" s="14"/>
      <c r="R351" s="14"/>
      <c r="S351" s="14"/>
      <c r="T351" s="16"/>
      <c r="U351" s="14"/>
      <c r="V351" s="14"/>
      <c r="W351" s="14">
        <f t="shared" si="48"/>
        <v>3</v>
      </c>
      <c r="X351" s="14" t="str">
        <f t="shared" si="47"/>
        <v>You have chosen a district that does not enroll school choice pupils in FY17</v>
      </c>
      <c r="Y351" s="14">
        <f t="shared" si="52"/>
        <v>342</v>
      </c>
      <c r="Z351" s="11" t="str">
        <f t="shared" si="53"/>
        <v>WILMINGTON</v>
      </c>
      <c r="AA351" s="11" t="str">
        <f t="shared" si="54"/>
        <v/>
      </c>
      <c r="AB351" s="39">
        <f t="shared" si="49"/>
        <v>0</v>
      </c>
      <c r="AC351" s="39">
        <f t="shared" si="50"/>
        <v>0</v>
      </c>
      <c r="AE351" s="14"/>
      <c r="AF351" s="14"/>
    </row>
    <row r="352" spans="1:32">
      <c r="A352" s="10">
        <f t="shared" si="51"/>
        <v>343</v>
      </c>
      <c r="B352" s="17">
        <v>343</v>
      </c>
      <c r="C352" s="17" t="s">
        <v>52</v>
      </c>
      <c r="D352" s="9" t="s">
        <v>461</v>
      </c>
      <c r="E352" s="20">
        <v>47.13</v>
      </c>
      <c r="F352" s="44">
        <v>1</v>
      </c>
      <c r="G352" s="15">
        <v>42899</v>
      </c>
      <c r="H352" s="14">
        <v>7434067</v>
      </c>
      <c r="I352" s="14">
        <v>1489637</v>
      </c>
      <c r="J352" s="14">
        <v>3862258</v>
      </c>
      <c r="K352" s="14">
        <v>12785962</v>
      </c>
      <c r="L352" s="16">
        <v>1194.3461111111096</v>
      </c>
      <c r="M352" s="14">
        <v>10705</v>
      </c>
      <c r="N352" s="14">
        <v>5000</v>
      </c>
      <c r="P352" s="14">
        <v>0</v>
      </c>
      <c r="Q352" s="14">
        <v>0</v>
      </c>
      <c r="R352" s="14">
        <v>0</v>
      </c>
      <c r="S352" s="14">
        <v>0</v>
      </c>
      <c r="T352" s="16">
        <v>0</v>
      </c>
      <c r="U352" s="14"/>
      <c r="V352" s="14"/>
      <c r="W352" s="14">
        <f t="shared" si="48"/>
        <v>0</v>
      </c>
      <c r="X352" s="14" t="str">
        <f t="shared" si="47"/>
        <v/>
      </c>
      <c r="Y352" s="14">
        <f t="shared" si="52"/>
        <v>343</v>
      </c>
      <c r="Z352" s="11" t="str">
        <f t="shared" si="53"/>
        <v xml:space="preserve">WINCHENDON                   </v>
      </c>
      <c r="AA352" s="11" t="str">
        <f t="shared" si="54"/>
        <v>Yes</v>
      </c>
      <c r="AB352" s="39">
        <f t="shared" si="49"/>
        <v>5000</v>
      </c>
      <c r="AC352" s="39">
        <f t="shared" si="50"/>
        <v>0</v>
      </c>
      <c r="AE352" s="14"/>
      <c r="AF352" s="14"/>
    </row>
    <row r="353" spans="1:32">
      <c r="A353" s="10">
        <f t="shared" si="51"/>
        <v>344</v>
      </c>
      <c r="B353" s="11">
        <v>344</v>
      </c>
      <c r="C353" s="11" t="s">
        <v>355</v>
      </c>
      <c r="D353" s="9" t="s">
        <v>101</v>
      </c>
      <c r="E353" s="20">
        <v>0</v>
      </c>
      <c r="F353" s="44">
        <v>1</v>
      </c>
      <c r="G353" s="11"/>
      <c r="H353" s="14"/>
      <c r="I353" s="14"/>
      <c r="J353" s="14"/>
      <c r="K353" s="14"/>
      <c r="L353" s="16"/>
      <c r="M353" s="14"/>
      <c r="N353" s="14"/>
      <c r="P353" s="14"/>
      <c r="Q353" s="14"/>
      <c r="R353" s="14"/>
      <c r="S353" s="14"/>
      <c r="T353" s="16"/>
      <c r="U353" s="14"/>
      <c r="V353" s="14"/>
      <c r="W353" s="14">
        <f t="shared" si="48"/>
        <v>3</v>
      </c>
      <c r="X353" s="14" t="str">
        <f t="shared" si="47"/>
        <v>You have chosen a district that does not enroll school choice pupils in FY17</v>
      </c>
      <c r="Y353" s="14">
        <f t="shared" si="52"/>
        <v>344</v>
      </c>
      <c r="Z353" s="11" t="str">
        <f t="shared" si="53"/>
        <v>WINCHESTER</v>
      </c>
      <c r="AA353" s="11" t="str">
        <f t="shared" si="54"/>
        <v/>
      </c>
      <c r="AB353" s="39">
        <f t="shared" si="49"/>
        <v>0</v>
      </c>
      <c r="AC353" s="39">
        <f t="shared" si="50"/>
        <v>0</v>
      </c>
      <c r="AE353" s="14"/>
      <c r="AF353" s="14"/>
    </row>
    <row r="354" spans="1:32">
      <c r="A354" s="10">
        <f t="shared" si="51"/>
        <v>345</v>
      </c>
      <c r="B354" s="11">
        <v>345</v>
      </c>
      <c r="C354" s="11" t="s">
        <v>356</v>
      </c>
      <c r="D354" s="9" t="s">
        <v>101</v>
      </c>
      <c r="E354" s="20">
        <v>0</v>
      </c>
      <c r="F354" s="44">
        <v>0</v>
      </c>
      <c r="G354" s="11"/>
      <c r="H354" s="14"/>
      <c r="I354" s="14"/>
      <c r="J354" s="14"/>
      <c r="K354" s="14"/>
      <c r="L354" s="16"/>
      <c r="M354" s="14"/>
      <c r="N354" s="14"/>
      <c r="P354" s="14"/>
      <c r="Q354" s="14"/>
      <c r="R354" s="14"/>
      <c r="S354" s="14"/>
      <c r="T354" s="16"/>
      <c r="U354" s="14"/>
      <c r="V354" s="14"/>
      <c r="W354" s="14">
        <f t="shared" si="48"/>
        <v>4</v>
      </c>
      <c r="X354" s="14" t="str">
        <f t="shared" si="47"/>
        <v>You have chosen a non-operating school district</v>
      </c>
      <c r="Y354" s="14">
        <f t="shared" si="52"/>
        <v>345</v>
      </c>
      <c r="Z354" s="11" t="str">
        <f t="shared" si="53"/>
        <v>WINDSOR</v>
      </c>
      <c r="AA354" s="11" t="str">
        <f t="shared" si="54"/>
        <v/>
      </c>
      <c r="AB354" s="39">
        <f t="shared" si="49"/>
        <v>0</v>
      </c>
      <c r="AC354" s="39">
        <f t="shared" si="50"/>
        <v>0</v>
      </c>
      <c r="AE354" s="14"/>
      <c r="AF354" s="14"/>
    </row>
    <row r="355" spans="1:32">
      <c r="A355" s="10">
        <f t="shared" si="51"/>
        <v>346</v>
      </c>
      <c r="B355" s="17">
        <v>346</v>
      </c>
      <c r="C355" s="17" t="s">
        <v>454</v>
      </c>
      <c r="D355" s="9" t="s">
        <v>461</v>
      </c>
      <c r="E355" s="20">
        <v>12</v>
      </c>
      <c r="F355" s="44">
        <v>1</v>
      </c>
      <c r="G355" s="15">
        <v>42899</v>
      </c>
      <c r="H355" s="14">
        <v>8499420</v>
      </c>
      <c r="I355" s="14">
        <v>1595387</v>
      </c>
      <c r="J355" s="14">
        <v>5268442</v>
      </c>
      <c r="K355" s="14">
        <v>15363249</v>
      </c>
      <c r="L355" s="16">
        <v>1814.852611111103</v>
      </c>
      <c r="M355" s="14">
        <v>8465</v>
      </c>
      <c r="N355" s="14">
        <v>5000</v>
      </c>
      <c r="P355" s="14">
        <v>0</v>
      </c>
      <c r="Q355" s="14">
        <v>0</v>
      </c>
      <c r="R355" s="14">
        <v>0</v>
      </c>
      <c r="S355" s="14">
        <v>0</v>
      </c>
      <c r="T355" s="16">
        <v>0</v>
      </c>
      <c r="U355" s="14"/>
      <c r="V355" s="14"/>
      <c r="W355" s="14">
        <f t="shared" si="48"/>
        <v>0</v>
      </c>
      <c r="X355" s="14" t="str">
        <f t="shared" si="47"/>
        <v/>
      </c>
      <c r="Y355" s="14">
        <f t="shared" si="52"/>
        <v>346</v>
      </c>
      <c r="Z355" s="11" t="str">
        <f t="shared" si="53"/>
        <v xml:space="preserve">WINTHROP                     </v>
      </c>
      <c r="AA355" s="11" t="str">
        <f t="shared" si="54"/>
        <v>Yes</v>
      </c>
      <c r="AB355" s="39">
        <f t="shared" si="49"/>
        <v>5000</v>
      </c>
      <c r="AC355" s="39">
        <f t="shared" si="50"/>
        <v>0</v>
      </c>
      <c r="AE355" s="14"/>
      <c r="AF355" s="14"/>
    </row>
    <row r="356" spans="1:32">
      <c r="A356" s="10">
        <f t="shared" si="51"/>
        <v>347</v>
      </c>
      <c r="B356" s="11">
        <v>347</v>
      </c>
      <c r="C356" s="11" t="s">
        <v>0</v>
      </c>
      <c r="D356" s="9" t="s">
        <v>101</v>
      </c>
      <c r="E356" s="20">
        <v>0</v>
      </c>
      <c r="F356" s="44">
        <v>1</v>
      </c>
      <c r="G356" s="11"/>
      <c r="H356" s="14"/>
      <c r="I356" s="14"/>
      <c r="J356" s="14"/>
      <c r="K356" s="14"/>
      <c r="L356" s="16"/>
      <c r="M356" s="14"/>
      <c r="N356" s="14"/>
      <c r="P356" s="14"/>
      <c r="Q356" s="14"/>
      <c r="R356" s="14"/>
      <c r="S356" s="14"/>
      <c r="T356" s="16"/>
      <c r="U356" s="14"/>
      <c r="V356" s="14"/>
      <c r="W356" s="14">
        <f t="shared" si="48"/>
        <v>3</v>
      </c>
      <c r="X356" s="14" t="str">
        <f t="shared" si="47"/>
        <v>You have chosen a district that does not enroll school choice pupils in FY17</v>
      </c>
      <c r="Y356" s="14">
        <f t="shared" si="52"/>
        <v>347</v>
      </c>
      <c r="Z356" s="11" t="str">
        <f t="shared" si="53"/>
        <v>WOBURN</v>
      </c>
      <c r="AA356" s="11" t="str">
        <f t="shared" si="54"/>
        <v/>
      </c>
      <c r="AB356" s="39">
        <f t="shared" si="49"/>
        <v>0</v>
      </c>
      <c r="AC356" s="39">
        <f t="shared" si="50"/>
        <v>0</v>
      </c>
      <c r="AE356" s="14"/>
      <c r="AF356" s="14"/>
    </row>
    <row r="357" spans="1:32">
      <c r="A357" s="10">
        <f t="shared" si="51"/>
        <v>348</v>
      </c>
      <c r="B357" s="17">
        <v>348</v>
      </c>
      <c r="C357" s="17" t="s">
        <v>1</v>
      </c>
      <c r="D357" s="9" t="s">
        <v>461</v>
      </c>
      <c r="E357" s="20">
        <v>85.110000000000014</v>
      </c>
      <c r="F357" s="44">
        <v>1</v>
      </c>
      <c r="G357" s="15">
        <v>42899</v>
      </c>
      <c r="H357" s="14">
        <v>124953782</v>
      </c>
      <c r="I357" s="14">
        <v>19390356</v>
      </c>
      <c r="J357" s="14">
        <v>63926907</v>
      </c>
      <c r="K357" s="14">
        <v>208271045</v>
      </c>
      <c r="L357" s="16">
        <v>21472.801999999891</v>
      </c>
      <c r="M357" s="14">
        <v>9699</v>
      </c>
      <c r="N357" s="14">
        <v>5000</v>
      </c>
      <c r="P357" s="14">
        <v>8287341.8163934415</v>
      </c>
      <c r="Q357" s="14">
        <v>1446136</v>
      </c>
      <c r="R357" s="14">
        <v>4239841</v>
      </c>
      <c r="S357" s="14">
        <v>13973318.816393442</v>
      </c>
      <c r="T357" s="16">
        <v>1601.4451111111057</v>
      </c>
      <c r="U357" s="14">
        <v>8725</v>
      </c>
      <c r="V357" s="14">
        <v>5000</v>
      </c>
      <c r="W357" s="14">
        <f t="shared" si="48"/>
        <v>0</v>
      </c>
      <c r="X357" s="14" t="str">
        <f t="shared" si="47"/>
        <v/>
      </c>
      <c r="Y357" s="14">
        <f t="shared" si="52"/>
        <v>348</v>
      </c>
      <c r="Z357" s="11" t="str">
        <f t="shared" si="53"/>
        <v xml:space="preserve">WORCESTER                    </v>
      </c>
      <c r="AA357" s="11" t="str">
        <f t="shared" si="54"/>
        <v>Yes</v>
      </c>
      <c r="AB357" s="39">
        <f t="shared" si="49"/>
        <v>5000</v>
      </c>
      <c r="AC357" s="39">
        <f t="shared" si="50"/>
        <v>5000</v>
      </c>
      <c r="AE357" s="14"/>
      <c r="AF357" s="14"/>
    </row>
    <row r="358" spans="1:32">
      <c r="A358" s="10">
        <f t="shared" si="51"/>
        <v>349</v>
      </c>
      <c r="B358" s="11">
        <v>349</v>
      </c>
      <c r="C358" s="11" t="s">
        <v>357</v>
      </c>
      <c r="D358" s="9" t="s">
        <v>461</v>
      </c>
      <c r="E358" s="20">
        <v>14.76</v>
      </c>
      <c r="F358" s="44">
        <v>1</v>
      </c>
      <c r="G358" s="15">
        <v>42899</v>
      </c>
      <c r="H358" s="14">
        <v>245277</v>
      </c>
      <c r="I358" s="14">
        <v>161925</v>
      </c>
      <c r="J358" s="14">
        <v>77402</v>
      </c>
      <c r="K358" s="14">
        <v>484604</v>
      </c>
      <c r="L358" s="16">
        <v>47.528666666666673</v>
      </c>
      <c r="M358" s="14">
        <v>10196</v>
      </c>
      <c r="N358" s="30">
        <v>5000</v>
      </c>
      <c r="P358" s="14">
        <v>0</v>
      </c>
      <c r="Q358" s="14">
        <v>0</v>
      </c>
      <c r="R358" s="14">
        <v>0</v>
      </c>
      <c r="S358" s="14">
        <v>0</v>
      </c>
      <c r="T358" s="16">
        <v>0</v>
      </c>
      <c r="U358" s="14"/>
      <c r="V358" s="14"/>
      <c r="W358" s="14">
        <f t="shared" si="48"/>
        <v>0</v>
      </c>
      <c r="X358" s="14" t="str">
        <f t="shared" si="47"/>
        <v/>
      </c>
      <c r="Y358" s="14">
        <f t="shared" si="52"/>
        <v>349</v>
      </c>
      <c r="Z358" s="11" t="str">
        <f t="shared" si="53"/>
        <v>WORTHINGTON</v>
      </c>
      <c r="AA358" s="11" t="str">
        <f t="shared" si="54"/>
        <v>Yes</v>
      </c>
      <c r="AB358" s="39">
        <f t="shared" si="49"/>
        <v>5000</v>
      </c>
      <c r="AC358" s="39">
        <f t="shared" si="50"/>
        <v>0</v>
      </c>
      <c r="AE358" s="14"/>
      <c r="AF358" s="14"/>
    </row>
    <row r="359" spans="1:32">
      <c r="A359" s="10">
        <f t="shared" si="51"/>
        <v>350</v>
      </c>
      <c r="B359" s="11">
        <v>350</v>
      </c>
      <c r="C359" s="11" t="s">
        <v>358</v>
      </c>
      <c r="D359" s="9" t="s">
        <v>101</v>
      </c>
      <c r="E359" s="20">
        <v>0</v>
      </c>
      <c r="F359" s="44">
        <v>1</v>
      </c>
      <c r="G359" s="15"/>
      <c r="H359" s="14"/>
      <c r="I359" s="14"/>
      <c r="J359" s="14"/>
      <c r="K359" s="14"/>
      <c r="L359" s="16"/>
      <c r="M359" s="14"/>
      <c r="N359" s="14"/>
      <c r="P359" s="14"/>
      <c r="Q359" s="14"/>
      <c r="R359" s="14"/>
      <c r="S359" s="14"/>
      <c r="T359" s="16"/>
      <c r="U359" s="14"/>
      <c r="V359" s="14"/>
      <c r="W359" s="14">
        <f t="shared" si="48"/>
        <v>3</v>
      </c>
      <c r="X359" s="14" t="str">
        <f t="shared" si="47"/>
        <v>You have chosen a district that does not enroll school choice pupils in FY17</v>
      </c>
      <c r="Y359" s="14">
        <f t="shared" si="52"/>
        <v>350</v>
      </c>
      <c r="Z359" s="11" t="str">
        <f t="shared" si="53"/>
        <v>WRENTHAM</v>
      </c>
      <c r="AA359" s="11" t="str">
        <f t="shared" si="54"/>
        <v/>
      </c>
      <c r="AB359" s="39">
        <f t="shared" si="49"/>
        <v>0</v>
      </c>
      <c r="AC359" s="39">
        <f t="shared" si="50"/>
        <v>0</v>
      </c>
      <c r="AE359" s="14"/>
      <c r="AF359" s="14"/>
    </row>
    <row r="360" spans="1:32">
      <c r="A360" s="10">
        <f t="shared" si="51"/>
        <v>351</v>
      </c>
      <c r="B360" s="11">
        <v>351</v>
      </c>
      <c r="C360" s="11" t="s">
        <v>359</v>
      </c>
      <c r="D360" s="9" t="s">
        <v>101</v>
      </c>
      <c r="E360" s="20">
        <v>0</v>
      </c>
      <c r="F360" s="44">
        <v>0</v>
      </c>
      <c r="G360" s="11"/>
      <c r="H360" s="14"/>
      <c r="I360" s="14"/>
      <c r="J360" s="14"/>
      <c r="K360" s="14"/>
      <c r="L360" s="16"/>
      <c r="M360" s="14"/>
      <c r="N360" s="14"/>
      <c r="P360" s="14"/>
      <c r="Q360" s="14"/>
      <c r="R360" s="14"/>
      <c r="S360" s="14"/>
      <c r="T360" s="16"/>
      <c r="U360" s="14"/>
      <c r="V360" s="14"/>
      <c r="W360" s="14">
        <f t="shared" si="48"/>
        <v>4</v>
      </c>
      <c r="X360" s="14" t="str">
        <f t="shared" si="47"/>
        <v>You have chosen a non-operating school district</v>
      </c>
      <c r="Y360" s="14">
        <f t="shared" si="52"/>
        <v>351</v>
      </c>
      <c r="Z360" s="11" t="str">
        <f t="shared" si="53"/>
        <v>YARMOUTH</v>
      </c>
      <c r="AA360" s="11" t="str">
        <f t="shared" si="54"/>
        <v/>
      </c>
      <c r="AB360" s="39">
        <f t="shared" si="49"/>
        <v>0</v>
      </c>
      <c r="AC360" s="39">
        <f t="shared" si="50"/>
        <v>0</v>
      </c>
      <c r="AE360" s="14"/>
      <c r="AF360" s="14"/>
    </row>
    <row r="361" spans="1:32">
      <c r="A361" s="10">
        <f t="shared" si="51"/>
        <v>352</v>
      </c>
      <c r="B361" s="11">
        <v>352</v>
      </c>
      <c r="C361" s="11" t="s">
        <v>82</v>
      </c>
      <c r="D361" s="9" t="s">
        <v>101</v>
      </c>
      <c r="E361" s="20">
        <v>0</v>
      </c>
      <c r="F361" s="44">
        <v>0</v>
      </c>
      <c r="G361" s="15"/>
      <c r="H361" s="14"/>
      <c r="I361" s="14"/>
      <c r="J361" s="14"/>
      <c r="K361" s="14"/>
      <c r="L361" s="16"/>
      <c r="M361" s="14"/>
      <c r="N361" s="14"/>
      <c r="P361" s="14"/>
      <c r="Q361" s="14"/>
      <c r="R361" s="14"/>
      <c r="S361" s="14"/>
      <c r="T361" s="16"/>
      <c r="U361" s="14"/>
      <c r="V361" s="14"/>
      <c r="W361" s="14">
        <f t="shared" si="48"/>
        <v>4</v>
      </c>
      <c r="X361" s="14" t="str">
        <f t="shared" si="47"/>
        <v>You have chosen a non-operating school district</v>
      </c>
      <c r="Y361" s="14">
        <f t="shared" si="52"/>
        <v>352</v>
      </c>
      <c r="Z361" s="11" t="str">
        <f t="shared" si="53"/>
        <v>DEVENS</v>
      </c>
      <c r="AA361" s="11" t="str">
        <f t="shared" si="54"/>
        <v/>
      </c>
      <c r="AB361" s="39">
        <f t="shared" si="49"/>
        <v>0</v>
      </c>
      <c r="AC361" s="39">
        <f t="shared" si="50"/>
        <v>0</v>
      </c>
      <c r="AE361" s="14"/>
      <c r="AF361" s="14"/>
    </row>
    <row r="362" spans="1:32">
      <c r="A362" s="10">
        <f t="shared" si="51"/>
        <v>353</v>
      </c>
      <c r="B362" s="11">
        <v>406</v>
      </c>
      <c r="C362" s="11" t="s">
        <v>360</v>
      </c>
      <c r="D362" s="9" t="s">
        <v>101</v>
      </c>
      <c r="E362" s="20">
        <v>0</v>
      </c>
      <c r="F362" s="44">
        <v>1</v>
      </c>
      <c r="G362" s="11"/>
      <c r="H362" s="14"/>
      <c r="I362" s="14"/>
      <c r="J362" s="14"/>
      <c r="K362" s="14"/>
      <c r="L362" s="16"/>
      <c r="M362" s="14"/>
      <c r="N362" s="14"/>
      <c r="P362" s="14"/>
      <c r="Q362" s="14"/>
      <c r="R362" s="14"/>
      <c r="S362" s="14"/>
      <c r="T362" s="16"/>
      <c r="U362" s="14"/>
      <c r="V362" s="14"/>
      <c r="W362" s="14">
        <f t="shared" si="48"/>
        <v>3</v>
      </c>
      <c r="X362" s="14" t="str">
        <f t="shared" si="47"/>
        <v>You have chosen a district that does not enroll school choice pupils in FY17</v>
      </c>
      <c r="Y362" s="14">
        <f t="shared" si="52"/>
        <v>406</v>
      </c>
      <c r="Z362" s="11" t="str">
        <f t="shared" si="53"/>
        <v>NORTHAMPTON SMITH</v>
      </c>
      <c r="AA362" s="11" t="str">
        <f t="shared" si="54"/>
        <v/>
      </c>
      <c r="AB362" s="39">
        <f t="shared" si="49"/>
        <v>0</v>
      </c>
      <c r="AC362" s="39">
        <f t="shared" si="50"/>
        <v>0</v>
      </c>
      <c r="AE362" s="14"/>
      <c r="AF362" s="14"/>
    </row>
    <row r="363" spans="1:32">
      <c r="A363" s="10">
        <f t="shared" si="51"/>
        <v>354</v>
      </c>
      <c r="B363" s="17">
        <v>600</v>
      </c>
      <c r="C363" s="17" t="s">
        <v>53</v>
      </c>
      <c r="D363" s="9" t="s">
        <v>461</v>
      </c>
      <c r="E363" s="20">
        <v>33.5</v>
      </c>
      <c r="F363" s="44">
        <v>1</v>
      </c>
      <c r="G363" s="15">
        <v>42899</v>
      </c>
      <c r="H363" s="14">
        <v>31015541</v>
      </c>
      <c r="I363" s="14">
        <v>5756432</v>
      </c>
      <c r="J363" s="14">
        <v>15133206</v>
      </c>
      <c r="K363" s="14">
        <v>51905179</v>
      </c>
      <c r="L363" s="16">
        <v>5366.0755555556434</v>
      </c>
      <c r="M363" s="14">
        <v>9673</v>
      </c>
      <c r="N363" s="14">
        <v>5000</v>
      </c>
      <c r="P363" s="14">
        <v>0</v>
      </c>
      <c r="Q363" s="14">
        <v>0</v>
      </c>
      <c r="R363" s="14">
        <v>0</v>
      </c>
      <c r="S363" s="14">
        <v>0</v>
      </c>
      <c r="T363" s="16">
        <v>0</v>
      </c>
      <c r="U363" s="14"/>
      <c r="V363" s="14"/>
      <c r="W363" s="14">
        <f t="shared" si="48"/>
        <v>0</v>
      </c>
      <c r="X363" s="14" t="str">
        <f t="shared" si="47"/>
        <v/>
      </c>
      <c r="Y363" s="14">
        <f t="shared" si="52"/>
        <v>600</v>
      </c>
      <c r="Z363" s="11" t="str">
        <f t="shared" si="53"/>
        <v xml:space="preserve">ACTON BOXBOROUGH             </v>
      </c>
      <c r="AA363" s="11" t="str">
        <f t="shared" si="54"/>
        <v>Yes</v>
      </c>
      <c r="AB363" s="39">
        <f t="shared" si="49"/>
        <v>5000</v>
      </c>
      <c r="AC363" s="39">
        <f t="shared" si="50"/>
        <v>0</v>
      </c>
      <c r="AE363" s="14"/>
      <c r="AF363" s="14"/>
    </row>
    <row r="364" spans="1:32">
      <c r="A364" s="10">
        <f t="shared" si="51"/>
        <v>355</v>
      </c>
      <c r="B364" s="17">
        <v>603</v>
      </c>
      <c r="C364" s="17" t="s">
        <v>54</v>
      </c>
      <c r="D364" s="9" t="s">
        <v>461</v>
      </c>
      <c r="E364" s="20">
        <v>44.73</v>
      </c>
      <c r="F364" s="44">
        <v>1</v>
      </c>
      <c r="G364" s="15">
        <v>42899</v>
      </c>
      <c r="H364" s="14">
        <v>5732413</v>
      </c>
      <c r="I364" s="14">
        <v>1267350</v>
      </c>
      <c r="J364" s="14">
        <v>4775608</v>
      </c>
      <c r="K364" s="14">
        <v>11775371</v>
      </c>
      <c r="L364" s="16">
        <v>1223.0229444444419</v>
      </c>
      <c r="M364" s="14">
        <v>9628</v>
      </c>
      <c r="N364" s="14">
        <v>5000</v>
      </c>
      <c r="P364" s="14">
        <v>0</v>
      </c>
      <c r="Q364" s="14">
        <v>0</v>
      </c>
      <c r="R364" s="14">
        <v>0</v>
      </c>
      <c r="S364" s="14">
        <v>0</v>
      </c>
      <c r="T364" s="16">
        <v>0</v>
      </c>
      <c r="U364" s="14"/>
      <c r="V364" s="14"/>
      <c r="W364" s="14">
        <f t="shared" si="48"/>
        <v>0</v>
      </c>
      <c r="X364" s="14" t="str">
        <f t="shared" si="47"/>
        <v/>
      </c>
      <c r="Y364" s="14">
        <f t="shared" si="52"/>
        <v>603</v>
      </c>
      <c r="Z364" s="11" t="str">
        <f t="shared" si="53"/>
        <v xml:space="preserve">ADAMS CHESHIRE               </v>
      </c>
      <c r="AA364" s="11" t="str">
        <f t="shared" si="54"/>
        <v>Yes</v>
      </c>
      <c r="AB364" s="39">
        <f t="shared" si="49"/>
        <v>5000</v>
      </c>
      <c r="AC364" s="39">
        <f t="shared" si="50"/>
        <v>0</v>
      </c>
      <c r="AE364" s="14"/>
      <c r="AF364" s="14"/>
    </row>
    <row r="365" spans="1:32">
      <c r="A365" s="10">
        <f t="shared" si="51"/>
        <v>356</v>
      </c>
      <c r="B365" s="17">
        <v>605</v>
      </c>
      <c r="C365" s="17" t="s">
        <v>2</v>
      </c>
      <c r="D365" s="9" t="s">
        <v>461</v>
      </c>
      <c r="E365" s="20">
        <v>70.58</v>
      </c>
      <c r="F365" s="44">
        <v>1</v>
      </c>
      <c r="G365" s="15">
        <v>42899</v>
      </c>
      <c r="H365" s="14">
        <v>8494590</v>
      </c>
      <c r="I365" s="14">
        <v>2201503</v>
      </c>
      <c r="J365" s="14">
        <v>5589282</v>
      </c>
      <c r="K365" s="14">
        <v>16285375</v>
      </c>
      <c r="L365" s="16">
        <v>1273.4561666666646</v>
      </c>
      <c r="M365" s="14">
        <v>12788</v>
      </c>
      <c r="N365" s="14">
        <v>5000</v>
      </c>
      <c r="P365" s="14">
        <v>0</v>
      </c>
      <c r="Q365" s="14">
        <v>0</v>
      </c>
      <c r="R365" s="14">
        <v>0</v>
      </c>
      <c r="S365" s="14">
        <v>0</v>
      </c>
      <c r="T365" s="16">
        <v>0</v>
      </c>
      <c r="U365" s="14"/>
      <c r="V365" s="14"/>
      <c r="W365" s="14">
        <f t="shared" si="48"/>
        <v>0</v>
      </c>
      <c r="X365" s="14" t="str">
        <f t="shared" si="47"/>
        <v/>
      </c>
      <c r="Y365" s="14">
        <f t="shared" si="52"/>
        <v>605</v>
      </c>
      <c r="Z365" s="11" t="str">
        <f t="shared" si="53"/>
        <v xml:space="preserve">AMHERST PELHAM               </v>
      </c>
      <c r="AA365" s="11" t="str">
        <f t="shared" si="54"/>
        <v>Yes</v>
      </c>
      <c r="AB365" s="39">
        <f t="shared" si="49"/>
        <v>5000</v>
      </c>
      <c r="AC365" s="39">
        <f t="shared" si="50"/>
        <v>0</v>
      </c>
      <c r="AE365" s="14"/>
      <c r="AF365" s="14"/>
    </row>
    <row r="366" spans="1:32">
      <c r="A366" s="10">
        <f t="shared" si="51"/>
        <v>357</v>
      </c>
      <c r="B366" s="17">
        <v>610</v>
      </c>
      <c r="C366" s="17" t="s">
        <v>55</v>
      </c>
      <c r="D366" s="9" t="s">
        <v>461</v>
      </c>
      <c r="E366" s="20">
        <v>185.76999999999998</v>
      </c>
      <c r="F366" s="44">
        <v>1</v>
      </c>
      <c r="G366" s="15">
        <v>42899</v>
      </c>
      <c r="H366" s="14">
        <v>11044643</v>
      </c>
      <c r="I366" s="14">
        <v>2170568</v>
      </c>
      <c r="J366" s="14">
        <v>5525611</v>
      </c>
      <c r="K366" s="14">
        <v>18740822</v>
      </c>
      <c r="L366" s="16">
        <v>2215.7450555555515</v>
      </c>
      <c r="M366" s="14">
        <v>8458</v>
      </c>
      <c r="N366" s="14">
        <v>5000</v>
      </c>
      <c r="P366" s="14">
        <v>0</v>
      </c>
      <c r="Q366" s="14">
        <v>0</v>
      </c>
      <c r="R366" s="14">
        <v>0</v>
      </c>
      <c r="S366" s="14">
        <v>0</v>
      </c>
      <c r="T366" s="16">
        <v>0</v>
      </c>
      <c r="U366" s="14"/>
      <c r="V366" s="14"/>
      <c r="W366" s="14">
        <f t="shared" si="48"/>
        <v>0</v>
      </c>
      <c r="X366" s="14" t="str">
        <f t="shared" si="47"/>
        <v/>
      </c>
      <c r="Y366" s="14">
        <f t="shared" si="52"/>
        <v>610</v>
      </c>
      <c r="Z366" s="11" t="str">
        <f t="shared" si="53"/>
        <v xml:space="preserve">ASHBURNHAM WESTMINSTER       </v>
      </c>
      <c r="AA366" s="11" t="str">
        <f t="shared" si="54"/>
        <v>Yes</v>
      </c>
      <c r="AB366" s="39">
        <f t="shared" si="49"/>
        <v>5000</v>
      </c>
      <c r="AC366" s="39">
        <f t="shared" si="50"/>
        <v>0</v>
      </c>
      <c r="AE366" s="14"/>
      <c r="AF366" s="14"/>
    </row>
    <row r="367" spans="1:32">
      <c r="A367" s="10">
        <f t="shared" si="51"/>
        <v>358</v>
      </c>
      <c r="B367" s="17">
        <v>615</v>
      </c>
      <c r="C367" s="17" t="s">
        <v>3</v>
      </c>
      <c r="D367" s="9" t="s">
        <v>461</v>
      </c>
      <c r="E367" s="20">
        <v>73.03</v>
      </c>
      <c r="F367" s="44">
        <v>1</v>
      </c>
      <c r="G367" s="15">
        <v>42899</v>
      </c>
      <c r="H367" s="14">
        <v>5843732</v>
      </c>
      <c r="I367" s="14">
        <v>1703877</v>
      </c>
      <c r="J367" s="14">
        <v>4050010</v>
      </c>
      <c r="K367" s="14">
        <v>11597619</v>
      </c>
      <c r="L367" s="16">
        <v>1266.8503888888865</v>
      </c>
      <c r="M367" s="14">
        <v>9155</v>
      </c>
      <c r="N367" s="14">
        <v>5000</v>
      </c>
      <c r="P367" s="14">
        <v>0</v>
      </c>
      <c r="Q367" s="14">
        <v>0</v>
      </c>
      <c r="R367" s="14">
        <v>0</v>
      </c>
      <c r="S367" s="14">
        <v>0</v>
      </c>
      <c r="T367" s="16">
        <v>0</v>
      </c>
      <c r="U367" s="14"/>
      <c r="V367" s="14"/>
      <c r="W367" s="14">
        <f t="shared" si="48"/>
        <v>0</v>
      </c>
      <c r="X367" s="14" t="str">
        <f t="shared" si="47"/>
        <v/>
      </c>
      <c r="Y367" s="14">
        <f t="shared" si="52"/>
        <v>615</v>
      </c>
      <c r="Z367" s="11" t="str">
        <f t="shared" si="53"/>
        <v xml:space="preserve">ATHOL ROYALSTON              </v>
      </c>
      <c r="AA367" s="11" t="str">
        <f t="shared" si="54"/>
        <v>Yes</v>
      </c>
      <c r="AB367" s="39">
        <f t="shared" si="49"/>
        <v>5000</v>
      </c>
      <c r="AC367" s="39">
        <f t="shared" si="50"/>
        <v>0</v>
      </c>
      <c r="AE367" s="14"/>
      <c r="AF367" s="14"/>
    </row>
    <row r="368" spans="1:32">
      <c r="A368" s="10">
        <f t="shared" si="51"/>
        <v>359</v>
      </c>
      <c r="B368" s="17">
        <v>616</v>
      </c>
      <c r="C368" s="17" t="s">
        <v>87</v>
      </c>
      <c r="D368" s="9" t="s">
        <v>461</v>
      </c>
      <c r="E368" s="20">
        <v>126.39000000000001</v>
      </c>
      <c r="F368" s="44">
        <v>1</v>
      </c>
      <c r="G368" s="15">
        <v>42899</v>
      </c>
      <c r="H368" s="14">
        <v>7612479</v>
      </c>
      <c r="I368" s="14">
        <v>1781786</v>
      </c>
      <c r="J368" s="14">
        <v>4437314</v>
      </c>
      <c r="K368" s="14">
        <v>13831579</v>
      </c>
      <c r="L368" s="16">
        <v>1572.0733888888851</v>
      </c>
      <c r="M368" s="14">
        <v>8798</v>
      </c>
      <c r="N368" s="14">
        <v>5000</v>
      </c>
      <c r="P368" s="14">
        <v>0</v>
      </c>
      <c r="Q368" s="14">
        <v>0</v>
      </c>
      <c r="R368" s="14">
        <v>0</v>
      </c>
      <c r="S368" s="14">
        <v>0</v>
      </c>
      <c r="T368" s="16">
        <v>0</v>
      </c>
      <c r="U368" s="14"/>
      <c r="V368" s="14"/>
      <c r="W368" s="14">
        <f t="shared" si="48"/>
        <v>0</v>
      </c>
      <c r="X368" s="14" t="str">
        <f t="shared" si="47"/>
        <v/>
      </c>
      <c r="Y368" s="14">
        <f t="shared" si="52"/>
        <v>616</v>
      </c>
      <c r="Z368" s="11" t="str">
        <f t="shared" si="53"/>
        <v>AYER SHIRLEY</v>
      </c>
      <c r="AA368" s="11" t="str">
        <f t="shared" si="54"/>
        <v>Yes</v>
      </c>
      <c r="AB368" s="39">
        <f t="shared" si="49"/>
        <v>5000</v>
      </c>
      <c r="AC368" s="39">
        <f t="shared" si="50"/>
        <v>0</v>
      </c>
      <c r="AE368" s="14"/>
      <c r="AF368" s="14"/>
    </row>
    <row r="369" spans="1:32">
      <c r="A369" s="10">
        <f t="shared" si="51"/>
        <v>360</v>
      </c>
      <c r="B369" s="17">
        <v>618</v>
      </c>
      <c r="C369" s="17" t="s">
        <v>56</v>
      </c>
      <c r="D369" s="9" t="s">
        <v>461</v>
      </c>
      <c r="E369" s="20">
        <v>211</v>
      </c>
      <c r="F369" s="44">
        <v>1</v>
      </c>
      <c r="G369" s="15">
        <v>42899</v>
      </c>
      <c r="H369" s="14">
        <v>7375136</v>
      </c>
      <c r="I369" s="14">
        <v>1741755</v>
      </c>
      <c r="J369" s="14">
        <v>5751272</v>
      </c>
      <c r="K369" s="14">
        <v>14868163</v>
      </c>
      <c r="L369" s="16">
        <v>1136.7762222222213</v>
      </c>
      <c r="M369" s="14">
        <v>13079</v>
      </c>
      <c r="N369" s="14">
        <v>5000</v>
      </c>
      <c r="P369" s="14">
        <v>472920.79</v>
      </c>
      <c r="Q369" s="14">
        <v>124833</v>
      </c>
      <c r="R369" s="14">
        <v>368793</v>
      </c>
      <c r="S369" s="14">
        <v>966546.79</v>
      </c>
      <c r="T369" s="16">
        <v>81.473388888888877</v>
      </c>
      <c r="U369" s="14">
        <v>11863</v>
      </c>
      <c r="V369" s="14">
        <v>5000</v>
      </c>
      <c r="W369" s="14">
        <f t="shared" si="48"/>
        <v>0</v>
      </c>
      <c r="X369" s="14" t="str">
        <f t="shared" si="47"/>
        <v/>
      </c>
      <c r="Y369" s="14">
        <f t="shared" si="52"/>
        <v>618</v>
      </c>
      <c r="Z369" s="11" t="str">
        <f t="shared" si="53"/>
        <v xml:space="preserve">BERKSHIRE HILLS              </v>
      </c>
      <c r="AA369" s="11" t="str">
        <f t="shared" si="54"/>
        <v>Yes</v>
      </c>
      <c r="AB369" s="39">
        <f t="shared" si="49"/>
        <v>5000</v>
      </c>
      <c r="AC369" s="39">
        <f t="shared" si="50"/>
        <v>5000</v>
      </c>
      <c r="AE369" s="14"/>
      <c r="AF369" s="14"/>
    </row>
    <row r="370" spans="1:32">
      <c r="A370" s="10">
        <f t="shared" si="51"/>
        <v>361</v>
      </c>
      <c r="B370" s="17">
        <v>620</v>
      </c>
      <c r="C370" s="17" t="s">
        <v>57</v>
      </c>
      <c r="D370" s="9" t="s">
        <v>461</v>
      </c>
      <c r="E370" s="20">
        <v>93.33</v>
      </c>
      <c r="F370" s="44">
        <v>1</v>
      </c>
      <c r="G370" s="15">
        <v>42899</v>
      </c>
      <c r="H370" s="14">
        <v>3136955</v>
      </c>
      <c r="I370" s="14">
        <v>631849</v>
      </c>
      <c r="J370" s="14">
        <v>1773475</v>
      </c>
      <c r="K370" s="14">
        <v>5542279</v>
      </c>
      <c r="L370" s="16">
        <v>535.30266666666694</v>
      </c>
      <c r="M370" s="14">
        <v>10354</v>
      </c>
      <c r="N370" s="14">
        <v>5000</v>
      </c>
      <c r="P370" s="14">
        <v>0</v>
      </c>
      <c r="Q370" s="14">
        <v>0</v>
      </c>
      <c r="R370" s="14">
        <v>0</v>
      </c>
      <c r="S370" s="14">
        <v>0</v>
      </c>
      <c r="T370" s="16">
        <v>0</v>
      </c>
      <c r="U370" s="14"/>
      <c r="V370" s="14"/>
      <c r="W370" s="14">
        <f t="shared" si="48"/>
        <v>0</v>
      </c>
      <c r="X370" s="14" t="str">
        <f t="shared" si="47"/>
        <v/>
      </c>
      <c r="Y370" s="14">
        <f t="shared" si="52"/>
        <v>620</v>
      </c>
      <c r="Z370" s="11" t="str">
        <f t="shared" si="53"/>
        <v xml:space="preserve">BERLIN BOYLSTON              </v>
      </c>
      <c r="AA370" s="11" t="str">
        <f t="shared" si="54"/>
        <v>Yes</v>
      </c>
      <c r="AB370" s="39">
        <f t="shared" si="49"/>
        <v>5000</v>
      </c>
      <c r="AC370" s="39">
        <f t="shared" si="50"/>
        <v>0</v>
      </c>
      <c r="AE370" s="14"/>
      <c r="AF370" s="14"/>
    </row>
    <row r="371" spans="1:32">
      <c r="A371" s="10">
        <f t="shared" si="51"/>
        <v>362</v>
      </c>
      <c r="B371" s="17">
        <v>622</v>
      </c>
      <c r="C371" s="17" t="s">
        <v>4</v>
      </c>
      <c r="D371" s="9" t="s">
        <v>461</v>
      </c>
      <c r="E371" s="20">
        <v>56.02</v>
      </c>
      <c r="F371" s="44">
        <v>1</v>
      </c>
      <c r="G371" s="15">
        <v>42899</v>
      </c>
      <c r="H371" s="14">
        <v>8216255</v>
      </c>
      <c r="I371" s="14">
        <v>1633110</v>
      </c>
      <c r="J371" s="14">
        <v>4754692</v>
      </c>
      <c r="K371" s="14">
        <v>14604057</v>
      </c>
      <c r="L371" s="16">
        <v>1634.4329444444404</v>
      </c>
      <c r="M371" s="14">
        <v>8935</v>
      </c>
      <c r="N371" s="14">
        <v>5000</v>
      </c>
      <c r="P371" s="14">
        <v>0</v>
      </c>
      <c r="Q371" s="14">
        <v>0</v>
      </c>
      <c r="R371" s="14">
        <v>0</v>
      </c>
      <c r="S371" s="14">
        <v>0</v>
      </c>
      <c r="T371" s="16">
        <v>0</v>
      </c>
      <c r="U371" s="14"/>
      <c r="V371" s="14"/>
      <c r="W371" s="14">
        <f t="shared" si="48"/>
        <v>0</v>
      </c>
      <c r="X371" s="14" t="str">
        <f t="shared" si="47"/>
        <v/>
      </c>
      <c r="Y371" s="14">
        <f t="shared" si="52"/>
        <v>622</v>
      </c>
      <c r="Z371" s="11" t="str">
        <f t="shared" si="53"/>
        <v xml:space="preserve">BLACKSTONE MILLVILLE         </v>
      </c>
      <c r="AA371" s="11" t="str">
        <f t="shared" si="54"/>
        <v>Yes</v>
      </c>
      <c r="AB371" s="39">
        <f t="shared" si="49"/>
        <v>5000</v>
      </c>
      <c r="AC371" s="39">
        <f t="shared" si="50"/>
        <v>0</v>
      </c>
      <c r="AE371" s="14"/>
      <c r="AF371" s="14"/>
    </row>
    <row r="372" spans="1:32">
      <c r="A372" s="10">
        <f t="shared" si="51"/>
        <v>363</v>
      </c>
      <c r="B372" s="17">
        <v>625</v>
      </c>
      <c r="C372" s="17" t="s">
        <v>5</v>
      </c>
      <c r="D372" s="9" t="s">
        <v>461</v>
      </c>
      <c r="E372" s="20">
        <v>29.490000000000002</v>
      </c>
      <c r="F372" s="44">
        <v>1</v>
      </c>
      <c r="G372" s="15">
        <v>42899</v>
      </c>
      <c r="H372" s="14">
        <v>24249993</v>
      </c>
      <c r="I372" s="14">
        <v>4320978</v>
      </c>
      <c r="J372" s="14">
        <v>13648026</v>
      </c>
      <c r="K372" s="14">
        <v>42218997</v>
      </c>
      <c r="L372" s="16">
        <v>4960.1866111112222</v>
      </c>
      <c r="M372" s="14">
        <v>8512</v>
      </c>
      <c r="N372" s="14">
        <v>5000</v>
      </c>
      <c r="P372" s="14">
        <v>0</v>
      </c>
      <c r="Q372" s="14">
        <v>0</v>
      </c>
      <c r="R372" s="14">
        <v>0</v>
      </c>
      <c r="S372" s="14">
        <v>0</v>
      </c>
      <c r="T372" s="16">
        <v>0</v>
      </c>
      <c r="U372" s="14"/>
      <c r="V372" s="14"/>
      <c r="W372" s="14">
        <f t="shared" si="48"/>
        <v>0</v>
      </c>
      <c r="X372" s="14" t="str">
        <f t="shared" si="47"/>
        <v/>
      </c>
      <c r="Y372" s="14">
        <f t="shared" si="52"/>
        <v>625</v>
      </c>
      <c r="Z372" s="11" t="str">
        <f t="shared" si="53"/>
        <v xml:space="preserve">BRIDGEWATER RAYNHAM          </v>
      </c>
      <c r="AA372" s="11" t="str">
        <f t="shared" si="54"/>
        <v>Yes</v>
      </c>
      <c r="AB372" s="39">
        <f t="shared" si="49"/>
        <v>5000</v>
      </c>
      <c r="AC372" s="39">
        <f t="shared" si="50"/>
        <v>0</v>
      </c>
      <c r="AE372" s="14"/>
      <c r="AF372" s="14"/>
    </row>
    <row r="373" spans="1:32">
      <c r="A373" s="10">
        <f t="shared" si="51"/>
        <v>364</v>
      </c>
      <c r="B373" s="17">
        <v>632</v>
      </c>
      <c r="C373" s="17" t="s">
        <v>85</v>
      </c>
      <c r="D373" s="9" t="s">
        <v>461</v>
      </c>
      <c r="E373" s="20">
        <v>22.28</v>
      </c>
      <c r="F373" s="44">
        <v>1</v>
      </c>
      <c r="G373" s="15">
        <v>42899</v>
      </c>
      <c r="H373" s="14">
        <v>975821</v>
      </c>
      <c r="I373" s="14">
        <v>203993</v>
      </c>
      <c r="J373" s="14">
        <v>467178</v>
      </c>
      <c r="K373" s="14">
        <v>1646992</v>
      </c>
      <c r="L373" s="16">
        <v>144.68550000000002</v>
      </c>
      <c r="M373" s="14">
        <v>11383</v>
      </c>
      <c r="N373" s="14">
        <v>5000</v>
      </c>
      <c r="P373" s="14">
        <v>0</v>
      </c>
      <c r="Q373" s="14">
        <v>0</v>
      </c>
      <c r="R373" s="14">
        <v>0</v>
      </c>
      <c r="S373" s="14">
        <v>0</v>
      </c>
      <c r="T373" s="16">
        <v>0</v>
      </c>
      <c r="U373" s="14"/>
      <c r="V373" s="14"/>
      <c r="W373" s="14">
        <f t="shared" si="48"/>
        <v>0</v>
      </c>
      <c r="X373" s="14" t="str">
        <f t="shared" si="47"/>
        <v/>
      </c>
      <c r="Y373" s="14">
        <f t="shared" si="52"/>
        <v>632</v>
      </c>
      <c r="Z373" s="11" t="str">
        <f t="shared" si="53"/>
        <v>CHESTERFIELD GOSHEN</v>
      </c>
      <c r="AA373" s="11" t="str">
        <f t="shared" si="54"/>
        <v>Yes</v>
      </c>
      <c r="AB373" s="39">
        <f t="shared" si="49"/>
        <v>5000</v>
      </c>
      <c r="AC373" s="39">
        <f t="shared" si="50"/>
        <v>0</v>
      </c>
      <c r="AE373" s="14"/>
      <c r="AF373" s="14"/>
    </row>
    <row r="374" spans="1:32">
      <c r="A374" s="10">
        <f t="shared" si="51"/>
        <v>365</v>
      </c>
      <c r="B374" s="17">
        <v>635</v>
      </c>
      <c r="C374" s="17" t="s">
        <v>58</v>
      </c>
      <c r="D374" s="9" t="s">
        <v>461</v>
      </c>
      <c r="E374" s="20">
        <v>167.75000000000006</v>
      </c>
      <c r="F374" s="44">
        <v>1</v>
      </c>
      <c r="G374" s="15">
        <v>42899</v>
      </c>
      <c r="H374" s="14">
        <v>9007158</v>
      </c>
      <c r="I374" s="14">
        <v>2007091</v>
      </c>
      <c r="J374" s="14">
        <v>7275546</v>
      </c>
      <c r="K374" s="14">
        <v>18289795</v>
      </c>
      <c r="L374" s="16">
        <v>1564.9970555555526</v>
      </c>
      <c r="M374" s="14">
        <v>11687</v>
      </c>
      <c r="N374" s="14">
        <v>5000</v>
      </c>
      <c r="P374" s="14">
        <v>0</v>
      </c>
      <c r="Q374" s="14">
        <v>0</v>
      </c>
      <c r="R374" s="14">
        <v>0</v>
      </c>
      <c r="S374" s="14">
        <v>0</v>
      </c>
      <c r="T374" s="16">
        <v>0</v>
      </c>
      <c r="U374" s="14"/>
      <c r="V374" s="14"/>
      <c r="W374" s="14">
        <f t="shared" si="48"/>
        <v>0</v>
      </c>
      <c r="X374" s="14" t="str">
        <f t="shared" si="47"/>
        <v/>
      </c>
      <c r="Y374" s="14">
        <f t="shared" si="52"/>
        <v>635</v>
      </c>
      <c r="Z374" s="11" t="str">
        <f t="shared" si="53"/>
        <v xml:space="preserve">CENTRAL BERKSHIRE            </v>
      </c>
      <c r="AA374" s="11" t="str">
        <f t="shared" si="54"/>
        <v>Yes</v>
      </c>
      <c r="AB374" s="39">
        <f t="shared" si="49"/>
        <v>5000</v>
      </c>
      <c r="AC374" s="39">
        <f t="shared" si="50"/>
        <v>0</v>
      </c>
      <c r="AE374" s="14"/>
      <c r="AF374" s="14"/>
    </row>
    <row r="375" spans="1:32">
      <c r="A375" s="10">
        <f t="shared" si="51"/>
        <v>366</v>
      </c>
      <c r="B375" s="11">
        <v>640</v>
      </c>
      <c r="C375" s="11" t="s">
        <v>361</v>
      </c>
      <c r="D375" s="9" t="s">
        <v>101</v>
      </c>
      <c r="E375" s="20">
        <v>0</v>
      </c>
      <c r="F375" s="44">
        <v>1</v>
      </c>
      <c r="G375" s="15"/>
      <c r="H375" s="14"/>
      <c r="I375" s="14"/>
      <c r="J375" s="14"/>
      <c r="K375" s="14"/>
      <c r="L375" s="16"/>
      <c r="M375" s="14"/>
      <c r="N375" s="14"/>
      <c r="P375" s="14"/>
      <c r="Q375" s="14"/>
      <c r="R375" s="14"/>
      <c r="S375" s="14"/>
      <c r="T375" s="16"/>
      <c r="U375" s="14"/>
      <c r="V375" s="14"/>
      <c r="W375" s="14">
        <f t="shared" si="48"/>
        <v>3</v>
      </c>
      <c r="X375" s="14" t="str">
        <f t="shared" si="47"/>
        <v>You have chosen a district that does not enroll school choice pupils in FY17</v>
      </c>
      <c r="Y375" s="14">
        <f t="shared" si="52"/>
        <v>640</v>
      </c>
      <c r="Z375" s="11" t="str">
        <f t="shared" si="53"/>
        <v>CONCORD CARLISLE</v>
      </c>
      <c r="AA375" s="11" t="str">
        <f t="shared" si="54"/>
        <v/>
      </c>
      <c r="AB375" s="39">
        <f t="shared" si="49"/>
        <v>0</v>
      </c>
      <c r="AC375" s="39">
        <f t="shared" si="50"/>
        <v>0</v>
      </c>
      <c r="AE375" s="14"/>
      <c r="AF375" s="14"/>
    </row>
    <row r="376" spans="1:32">
      <c r="A376" s="10">
        <f t="shared" si="51"/>
        <v>367</v>
      </c>
      <c r="B376" s="17">
        <v>645</v>
      </c>
      <c r="C376" s="17" t="s">
        <v>59</v>
      </c>
      <c r="D376" s="9" t="s">
        <v>461</v>
      </c>
      <c r="E376" s="20">
        <v>132.85000000000002</v>
      </c>
      <c r="F376" s="44">
        <v>1</v>
      </c>
      <c r="G376" s="15">
        <v>42899</v>
      </c>
      <c r="H376" s="14">
        <v>18421739</v>
      </c>
      <c r="I376" s="14">
        <v>3988511</v>
      </c>
      <c r="J376" s="14">
        <v>9573735</v>
      </c>
      <c r="K376" s="14">
        <v>31983985</v>
      </c>
      <c r="L376" s="16">
        <v>2879.5206111111333</v>
      </c>
      <c r="M376" s="14">
        <v>11107</v>
      </c>
      <c r="N376" s="14">
        <v>5000</v>
      </c>
      <c r="P376" s="14">
        <v>0</v>
      </c>
      <c r="Q376" s="14">
        <v>0</v>
      </c>
      <c r="R376" s="14">
        <v>0</v>
      </c>
      <c r="S376" s="14">
        <v>0</v>
      </c>
      <c r="T376" s="16">
        <v>0</v>
      </c>
      <c r="U376" s="14"/>
      <c r="V376" s="14"/>
      <c r="W376" s="14">
        <f t="shared" si="48"/>
        <v>0</v>
      </c>
      <c r="X376" s="14" t="str">
        <f t="shared" si="47"/>
        <v/>
      </c>
      <c r="Y376" s="14">
        <f t="shared" si="52"/>
        <v>645</v>
      </c>
      <c r="Z376" s="11" t="str">
        <f t="shared" si="53"/>
        <v xml:space="preserve">DENNIS YARMOUTH              </v>
      </c>
      <c r="AA376" s="11" t="str">
        <f t="shared" si="54"/>
        <v>Yes</v>
      </c>
      <c r="AB376" s="39">
        <f t="shared" si="49"/>
        <v>5000</v>
      </c>
      <c r="AC376" s="39">
        <f t="shared" si="50"/>
        <v>0</v>
      </c>
      <c r="AE376" s="14"/>
      <c r="AF376" s="14"/>
    </row>
    <row r="377" spans="1:32">
      <c r="A377" s="10">
        <f t="shared" si="51"/>
        <v>368</v>
      </c>
      <c r="B377" s="11">
        <v>650</v>
      </c>
      <c r="C377" s="11" t="s">
        <v>362</v>
      </c>
      <c r="D377" s="9" t="s">
        <v>461</v>
      </c>
      <c r="E377" s="20">
        <v>17.97</v>
      </c>
      <c r="F377" s="44">
        <v>1</v>
      </c>
      <c r="G377" s="15">
        <v>42899</v>
      </c>
      <c r="H377" s="14">
        <v>13987761</v>
      </c>
      <c r="I377" s="14">
        <v>2472930</v>
      </c>
      <c r="J377" s="14">
        <v>6607803</v>
      </c>
      <c r="K377" s="14">
        <v>23068494</v>
      </c>
      <c r="L377" s="16">
        <v>2484.7333333333445</v>
      </c>
      <c r="M377" s="14">
        <v>9284</v>
      </c>
      <c r="N377" s="14">
        <v>5000</v>
      </c>
      <c r="P377" s="14">
        <v>978950</v>
      </c>
      <c r="Q377" s="14">
        <v>271823</v>
      </c>
      <c r="R377" s="14">
        <v>462455</v>
      </c>
      <c r="S377" s="14">
        <v>1713228</v>
      </c>
      <c r="T377" s="16">
        <v>273.12016666666648</v>
      </c>
      <c r="U377" s="14">
        <v>6273</v>
      </c>
      <c r="V377" s="14">
        <v>4705</v>
      </c>
      <c r="W377" s="14">
        <f t="shared" si="48"/>
        <v>0</v>
      </c>
      <c r="X377" s="14" t="str">
        <f t="shared" si="47"/>
        <v/>
      </c>
      <c r="Y377" s="14">
        <f t="shared" si="52"/>
        <v>650</v>
      </c>
      <c r="Z377" s="11" t="str">
        <f t="shared" si="53"/>
        <v>DIGHTON REHOBOTH</v>
      </c>
      <c r="AA377" s="11" t="str">
        <f t="shared" si="54"/>
        <v>Yes</v>
      </c>
      <c r="AB377" s="39">
        <f t="shared" si="49"/>
        <v>5000</v>
      </c>
      <c r="AC377" s="39">
        <f t="shared" si="50"/>
        <v>4705</v>
      </c>
      <c r="AE377" s="14"/>
      <c r="AF377" s="14"/>
    </row>
    <row r="378" spans="1:32">
      <c r="A378" s="10">
        <f t="shared" si="51"/>
        <v>369</v>
      </c>
      <c r="B378" s="11">
        <v>655</v>
      </c>
      <c r="C378" s="11" t="s">
        <v>363</v>
      </c>
      <c r="D378" s="9" t="s">
        <v>101</v>
      </c>
      <c r="E378" s="20">
        <v>0</v>
      </c>
      <c r="F378" s="44">
        <v>1</v>
      </c>
      <c r="G378" s="15"/>
      <c r="H378" s="14"/>
      <c r="I378" s="14"/>
      <c r="J378" s="14"/>
      <c r="K378" s="14"/>
      <c r="L378" s="16"/>
      <c r="M378" s="14"/>
      <c r="N378" s="14"/>
      <c r="P378" s="14"/>
      <c r="Q378" s="14"/>
      <c r="R378" s="14"/>
      <c r="S378" s="14"/>
      <c r="T378" s="16"/>
      <c r="U378" s="14"/>
      <c r="V378" s="14"/>
      <c r="W378" s="14">
        <f t="shared" si="48"/>
        <v>3</v>
      </c>
      <c r="X378" s="14" t="str">
        <f t="shared" si="47"/>
        <v>You have chosen a district that does not enroll school choice pupils in FY17</v>
      </c>
      <c r="Y378" s="14">
        <f t="shared" si="52"/>
        <v>655</v>
      </c>
      <c r="Z378" s="11" t="str">
        <f t="shared" si="53"/>
        <v>DOVER SHERBORN</v>
      </c>
      <c r="AA378" s="11" t="str">
        <f t="shared" si="54"/>
        <v/>
      </c>
      <c r="AB378" s="39">
        <f t="shared" si="49"/>
        <v>0</v>
      </c>
      <c r="AC378" s="39">
        <f t="shared" si="50"/>
        <v>0</v>
      </c>
      <c r="AE378" s="14"/>
      <c r="AF378" s="14"/>
    </row>
    <row r="379" spans="1:32">
      <c r="A379" s="10">
        <f t="shared" si="51"/>
        <v>370</v>
      </c>
      <c r="B379" s="17">
        <v>658</v>
      </c>
      <c r="C379" s="17" t="s">
        <v>6</v>
      </c>
      <c r="D379" s="9" t="s">
        <v>461</v>
      </c>
      <c r="E379" s="20">
        <v>154.54</v>
      </c>
      <c r="F379" s="44">
        <v>1</v>
      </c>
      <c r="G379" s="15">
        <v>42899</v>
      </c>
      <c r="H379" s="14">
        <v>18838846</v>
      </c>
      <c r="I379" s="14">
        <v>2819306</v>
      </c>
      <c r="J379" s="14">
        <v>9320885</v>
      </c>
      <c r="K379" s="14">
        <v>30979037</v>
      </c>
      <c r="L379" s="16">
        <v>3805.4700555555532</v>
      </c>
      <c r="M379" s="14">
        <v>8141</v>
      </c>
      <c r="N379" s="14">
        <v>5000</v>
      </c>
      <c r="P379" s="14">
        <v>0</v>
      </c>
      <c r="Q379" s="14">
        <v>0</v>
      </c>
      <c r="R379" s="14">
        <v>0</v>
      </c>
      <c r="S379" s="14">
        <v>0</v>
      </c>
      <c r="T379" s="16">
        <v>0</v>
      </c>
      <c r="U379" s="14"/>
      <c r="V379" s="14"/>
      <c r="W379" s="14">
        <f t="shared" si="48"/>
        <v>0</v>
      </c>
      <c r="X379" s="14" t="str">
        <f t="shared" si="47"/>
        <v/>
      </c>
      <c r="Y379" s="14">
        <f t="shared" si="52"/>
        <v>658</v>
      </c>
      <c r="Z379" s="11" t="str">
        <f t="shared" si="53"/>
        <v xml:space="preserve">DUDLEY CHARLTON              </v>
      </c>
      <c r="AA379" s="11" t="str">
        <f t="shared" si="54"/>
        <v>Yes</v>
      </c>
      <c r="AB379" s="39">
        <f t="shared" si="49"/>
        <v>5000</v>
      </c>
      <c r="AC379" s="39">
        <f t="shared" si="50"/>
        <v>0</v>
      </c>
      <c r="AE379" s="14"/>
      <c r="AF379" s="14"/>
    </row>
    <row r="380" spans="1:32">
      <c r="A380" s="10">
        <f t="shared" si="51"/>
        <v>371</v>
      </c>
      <c r="B380" s="17">
        <v>660</v>
      </c>
      <c r="C380" s="17" t="s">
        <v>60</v>
      </c>
      <c r="D380" s="9" t="s">
        <v>461</v>
      </c>
      <c r="E380" s="20">
        <v>300.17000000000007</v>
      </c>
      <c r="F380" s="44">
        <v>1</v>
      </c>
      <c r="G380" s="15">
        <v>42899</v>
      </c>
      <c r="H380" s="14">
        <v>11542660</v>
      </c>
      <c r="I380" s="14">
        <v>2158130</v>
      </c>
      <c r="J380" s="14">
        <v>5900792</v>
      </c>
      <c r="K380" s="14">
        <v>19601582</v>
      </c>
      <c r="L380" s="16">
        <v>1427.67433333333</v>
      </c>
      <c r="M380" s="14">
        <v>13730</v>
      </c>
      <c r="N380" s="14">
        <v>5000</v>
      </c>
      <c r="P380" s="14">
        <v>0</v>
      </c>
      <c r="Q380" s="14">
        <v>0</v>
      </c>
      <c r="R380" s="14">
        <v>0</v>
      </c>
      <c r="S380" s="14">
        <v>0</v>
      </c>
      <c r="T380" s="16">
        <v>0</v>
      </c>
      <c r="U380" s="14"/>
      <c r="V380" s="14"/>
      <c r="W380" s="14">
        <f t="shared" si="48"/>
        <v>0</v>
      </c>
      <c r="X380" s="14" t="str">
        <f t="shared" si="47"/>
        <v/>
      </c>
      <c r="Y380" s="14">
        <f t="shared" si="52"/>
        <v>660</v>
      </c>
      <c r="Z380" s="11" t="str">
        <f t="shared" si="53"/>
        <v xml:space="preserve">NAUSET                       </v>
      </c>
      <c r="AA380" s="11" t="str">
        <f t="shared" si="54"/>
        <v>Yes</v>
      </c>
      <c r="AB380" s="39">
        <f t="shared" si="49"/>
        <v>5000</v>
      </c>
      <c r="AC380" s="39">
        <f t="shared" si="50"/>
        <v>0</v>
      </c>
      <c r="AE380" s="14"/>
      <c r="AF380" s="14"/>
    </row>
    <row r="381" spans="1:32">
      <c r="A381" s="10">
        <f t="shared" si="51"/>
        <v>372</v>
      </c>
      <c r="B381" s="17">
        <v>662</v>
      </c>
      <c r="C381" s="17" t="s">
        <v>61</v>
      </c>
      <c r="D381" s="9" t="s">
        <v>461</v>
      </c>
      <c r="E381" s="20">
        <v>17</v>
      </c>
      <c r="F381" s="44">
        <v>1</v>
      </c>
      <c r="G381" s="15">
        <v>42899</v>
      </c>
      <c r="H381" s="14">
        <v>808690</v>
      </c>
      <c r="I381" s="14">
        <v>264134</v>
      </c>
      <c r="J381" s="14">
        <v>912306</v>
      </c>
      <c r="K381" s="14">
        <v>1985130</v>
      </c>
      <c r="L381" s="16">
        <v>110.54544444444444</v>
      </c>
      <c r="M381" s="14">
        <v>17958</v>
      </c>
      <c r="N381" s="14">
        <v>5000</v>
      </c>
      <c r="P381" s="14">
        <v>0</v>
      </c>
      <c r="Q381" s="14">
        <v>0</v>
      </c>
      <c r="R381" s="14">
        <v>0</v>
      </c>
      <c r="S381" s="14">
        <v>0</v>
      </c>
      <c r="T381" s="16">
        <v>0</v>
      </c>
      <c r="U381" s="14"/>
      <c r="V381" s="14"/>
      <c r="W381" s="14">
        <f t="shared" si="48"/>
        <v>0</v>
      </c>
      <c r="X381" s="14" t="str">
        <f t="shared" si="47"/>
        <v/>
      </c>
      <c r="Y381" s="14">
        <f t="shared" si="52"/>
        <v>662</v>
      </c>
      <c r="Z381" s="11" t="str">
        <f t="shared" si="53"/>
        <v>FARMINGTON RIVER</v>
      </c>
      <c r="AA381" s="11" t="str">
        <f t="shared" si="54"/>
        <v>Yes</v>
      </c>
      <c r="AB381" s="39">
        <f t="shared" si="49"/>
        <v>5000</v>
      </c>
      <c r="AC381" s="39">
        <f t="shared" si="50"/>
        <v>0</v>
      </c>
      <c r="AE381" s="14"/>
      <c r="AF381" s="14"/>
    </row>
    <row r="382" spans="1:32">
      <c r="A382" s="10">
        <f t="shared" si="51"/>
        <v>373</v>
      </c>
      <c r="B382" s="11">
        <v>665</v>
      </c>
      <c r="C382" s="11" t="s">
        <v>364</v>
      </c>
      <c r="D382" s="9" t="s">
        <v>461</v>
      </c>
      <c r="E382" s="20">
        <v>45.370000000000005</v>
      </c>
      <c r="F382" s="44">
        <v>1</v>
      </c>
      <c r="G382" s="15">
        <v>42899</v>
      </c>
      <c r="H382" s="14">
        <v>12791385</v>
      </c>
      <c r="I382" s="14">
        <v>2203712</v>
      </c>
      <c r="J382" s="14">
        <v>6926066</v>
      </c>
      <c r="K382" s="14">
        <v>21921163</v>
      </c>
      <c r="L382" s="16">
        <v>2685.5383333333425</v>
      </c>
      <c r="M382" s="14">
        <v>8163</v>
      </c>
      <c r="N382" s="14">
        <v>5000</v>
      </c>
      <c r="P382" s="14">
        <v>0</v>
      </c>
      <c r="Q382" s="14">
        <v>0</v>
      </c>
      <c r="R382" s="14">
        <v>0</v>
      </c>
      <c r="S382" s="14">
        <v>0</v>
      </c>
      <c r="T382" s="16">
        <v>0</v>
      </c>
      <c r="U382" s="14"/>
      <c r="V382" s="14"/>
      <c r="W382" s="14">
        <f t="shared" si="48"/>
        <v>0</v>
      </c>
      <c r="X382" s="14" t="str">
        <f t="shared" si="47"/>
        <v/>
      </c>
      <c r="Y382" s="14">
        <f t="shared" si="52"/>
        <v>665</v>
      </c>
      <c r="Z382" s="11" t="str">
        <f t="shared" si="53"/>
        <v>FREETOWN LAKEVILLE</v>
      </c>
      <c r="AA382" s="11" t="str">
        <f t="shared" si="54"/>
        <v>Yes</v>
      </c>
      <c r="AB382" s="39">
        <f t="shared" si="49"/>
        <v>5000</v>
      </c>
      <c r="AC382" s="39">
        <f t="shared" si="50"/>
        <v>0</v>
      </c>
      <c r="AE382" s="14"/>
      <c r="AF382" s="14"/>
    </row>
    <row r="383" spans="1:32">
      <c r="A383" s="10">
        <f t="shared" si="51"/>
        <v>374</v>
      </c>
      <c r="B383" s="17">
        <v>670</v>
      </c>
      <c r="C383" s="17" t="s">
        <v>7</v>
      </c>
      <c r="D383" s="9" t="s">
        <v>461</v>
      </c>
      <c r="E383" s="20">
        <v>149.66</v>
      </c>
      <c r="F383" s="44">
        <v>1</v>
      </c>
      <c r="G383" s="15">
        <v>42899</v>
      </c>
      <c r="H383" s="14">
        <v>3805269</v>
      </c>
      <c r="I383" s="14">
        <v>859140</v>
      </c>
      <c r="J383" s="14">
        <v>2674018</v>
      </c>
      <c r="K383" s="14">
        <v>7338427</v>
      </c>
      <c r="L383" s="16">
        <v>569.14222222222202</v>
      </c>
      <c r="M383" s="14">
        <v>12894</v>
      </c>
      <c r="N383" s="14">
        <v>5000</v>
      </c>
      <c r="P383" s="14">
        <v>0</v>
      </c>
      <c r="Q383" s="14">
        <v>0</v>
      </c>
      <c r="R383" s="14">
        <v>0</v>
      </c>
      <c r="S383" s="14">
        <v>0</v>
      </c>
      <c r="T383" s="16">
        <v>0</v>
      </c>
      <c r="U383" s="14"/>
      <c r="V383" s="14"/>
      <c r="W383" s="14">
        <f t="shared" si="48"/>
        <v>0</v>
      </c>
      <c r="X383" s="14" t="str">
        <f t="shared" si="47"/>
        <v/>
      </c>
      <c r="Y383" s="14">
        <f t="shared" si="52"/>
        <v>670</v>
      </c>
      <c r="Z383" s="11" t="str">
        <f t="shared" si="53"/>
        <v xml:space="preserve">FRONTIER                     </v>
      </c>
      <c r="AA383" s="11" t="str">
        <f t="shared" si="54"/>
        <v>Yes</v>
      </c>
      <c r="AB383" s="39">
        <f t="shared" si="49"/>
        <v>5000</v>
      </c>
      <c r="AC383" s="39">
        <f t="shared" si="50"/>
        <v>0</v>
      </c>
      <c r="AE383" s="14"/>
      <c r="AF383" s="14"/>
    </row>
    <row r="384" spans="1:32">
      <c r="A384" s="10">
        <f t="shared" si="51"/>
        <v>375</v>
      </c>
      <c r="B384" s="17">
        <v>672</v>
      </c>
      <c r="C384" s="17" t="s">
        <v>62</v>
      </c>
      <c r="D384" s="9" t="s">
        <v>461</v>
      </c>
      <c r="E384" s="20">
        <v>48.720000000000006</v>
      </c>
      <c r="F384" s="44">
        <v>1</v>
      </c>
      <c r="G384" s="15">
        <v>42899</v>
      </c>
      <c r="H384" s="14">
        <v>4752241</v>
      </c>
      <c r="I384" s="14">
        <v>907511</v>
      </c>
      <c r="J384" s="14">
        <v>3043093</v>
      </c>
      <c r="K384" s="14">
        <v>8702845</v>
      </c>
      <c r="L384" s="16">
        <v>758.50583333333259</v>
      </c>
      <c r="M384" s="14">
        <v>11474</v>
      </c>
      <c r="N384" s="14">
        <v>5000</v>
      </c>
      <c r="P384" s="14">
        <v>70726</v>
      </c>
      <c r="Q384" s="14">
        <v>64570</v>
      </c>
      <c r="R384" s="14">
        <v>45290</v>
      </c>
      <c r="S384" s="14">
        <v>180586</v>
      </c>
      <c r="T384" s="16">
        <v>53.967777777777776</v>
      </c>
      <c r="U384" s="14">
        <v>3346</v>
      </c>
      <c r="V384" s="14">
        <v>2510</v>
      </c>
      <c r="W384" s="14">
        <f t="shared" si="48"/>
        <v>0</v>
      </c>
      <c r="X384" s="14" t="str">
        <f t="shared" si="47"/>
        <v/>
      </c>
      <c r="Y384" s="14">
        <f t="shared" si="52"/>
        <v>672</v>
      </c>
      <c r="Z384" s="11" t="str">
        <f t="shared" si="53"/>
        <v xml:space="preserve">GATEWAY                      </v>
      </c>
      <c r="AA384" s="11" t="str">
        <f t="shared" si="54"/>
        <v>Yes</v>
      </c>
      <c r="AB384" s="39">
        <f t="shared" si="49"/>
        <v>5000</v>
      </c>
      <c r="AC384" s="39">
        <f t="shared" si="50"/>
        <v>2510</v>
      </c>
      <c r="AE384" s="14"/>
      <c r="AF384" s="14"/>
    </row>
    <row r="385" spans="1:32">
      <c r="A385" s="10">
        <f t="shared" si="51"/>
        <v>376</v>
      </c>
      <c r="B385" s="17">
        <v>673</v>
      </c>
      <c r="C385" s="17" t="s">
        <v>63</v>
      </c>
      <c r="D385" s="9" t="s">
        <v>461</v>
      </c>
      <c r="E385" s="20">
        <v>30.689999999999998</v>
      </c>
      <c r="F385" s="44">
        <v>1</v>
      </c>
      <c r="G385" s="15">
        <v>42899</v>
      </c>
      <c r="H385" s="14">
        <v>12979554</v>
      </c>
      <c r="I385" s="14">
        <v>1984074</v>
      </c>
      <c r="J385" s="14">
        <v>7498963</v>
      </c>
      <c r="K385" s="14">
        <v>22462591</v>
      </c>
      <c r="L385" s="16">
        <v>2346.1722777777832</v>
      </c>
      <c r="M385" s="14">
        <v>9574</v>
      </c>
      <c r="N385" s="14">
        <v>5000</v>
      </c>
      <c r="P385" s="14">
        <v>0</v>
      </c>
      <c r="Q385" s="14">
        <v>0</v>
      </c>
      <c r="R385" s="14">
        <v>0</v>
      </c>
      <c r="S385" s="14">
        <v>0</v>
      </c>
      <c r="T385" s="16">
        <v>0</v>
      </c>
      <c r="U385" s="14"/>
      <c r="V385" s="14"/>
      <c r="W385" s="14">
        <f t="shared" si="48"/>
        <v>0</v>
      </c>
      <c r="X385" s="14" t="str">
        <f t="shared" si="47"/>
        <v/>
      </c>
      <c r="Y385" s="14">
        <f t="shared" si="52"/>
        <v>673</v>
      </c>
      <c r="Z385" s="11" t="str">
        <f t="shared" si="53"/>
        <v xml:space="preserve">GROTON DUNSTABLE             </v>
      </c>
      <c r="AA385" s="11" t="str">
        <f t="shared" si="54"/>
        <v>Yes</v>
      </c>
      <c r="AB385" s="39">
        <f t="shared" si="49"/>
        <v>5000</v>
      </c>
      <c r="AC385" s="39">
        <f t="shared" si="50"/>
        <v>0</v>
      </c>
      <c r="AE385" s="14"/>
      <c r="AF385" s="14"/>
    </row>
    <row r="386" spans="1:32">
      <c r="A386" s="10">
        <f t="shared" si="51"/>
        <v>377</v>
      </c>
      <c r="B386" s="17">
        <v>674</v>
      </c>
      <c r="C386" s="17" t="s">
        <v>8</v>
      </c>
      <c r="D386" s="9" t="s">
        <v>461</v>
      </c>
      <c r="E386" s="20">
        <v>103.92</v>
      </c>
      <c r="F386" s="44">
        <v>1</v>
      </c>
      <c r="G386" s="15">
        <v>42899</v>
      </c>
      <c r="H386" s="14">
        <v>5057699</v>
      </c>
      <c r="I386" s="14">
        <v>1553566</v>
      </c>
      <c r="J386" s="14">
        <v>3830153</v>
      </c>
      <c r="K386" s="14">
        <v>10441418</v>
      </c>
      <c r="L386" s="16">
        <v>850.02177777777808</v>
      </c>
      <c r="M386" s="14">
        <v>12284</v>
      </c>
      <c r="N386" s="14">
        <v>5000</v>
      </c>
      <c r="P386" s="14">
        <v>0</v>
      </c>
      <c r="Q386" s="14">
        <v>0</v>
      </c>
      <c r="R386" s="14">
        <v>0</v>
      </c>
      <c r="S386" s="14">
        <v>0</v>
      </c>
      <c r="T386" s="16">
        <v>0</v>
      </c>
      <c r="U386" s="14"/>
      <c r="V386" s="14"/>
      <c r="W386" s="14">
        <f t="shared" si="48"/>
        <v>0</v>
      </c>
      <c r="X386" s="14" t="str">
        <f t="shared" si="47"/>
        <v/>
      </c>
      <c r="Y386" s="14">
        <f t="shared" si="52"/>
        <v>674</v>
      </c>
      <c r="Z386" s="11" t="str">
        <f t="shared" si="53"/>
        <v xml:space="preserve">GILL MONTAGUE                </v>
      </c>
      <c r="AA386" s="11" t="str">
        <f t="shared" si="54"/>
        <v>Yes</v>
      </c>
      <c r="AB386" s="39">
        <f t="shared" si="49"/>
        <v>5000</v>
      </c>
      <c r="AC386" s="39">
        <f t="shared" si="50"/>
        <v>0</v>
      </c>
      <c r="AE386" s="14"/>
      <c r="AF386" s="14"/>
    </row>
    <row r="387" spans="1:32">
      <c r="A387" s="10">
        <f t="shared" si="51"/>
        <v>378</v>
      </c>
      <c r="B387" s="17">
        <v>675</v>
      </c>
      <c r="C387" s="17" t="s">
        <v>64</v>
      </c>
      <c r="D387" s="9" t="s">
        <v>461</v>
      </c>
      <c r="E387" s="20">
        <v>70.039999999999992</v>
      </c>
      <c r="F387" s="44">
        <v>1</v>
      </c>
      <c r="G387" s="15">
        <v>42899</v>
      </c>
      <c r="H387" s="14">
        <v>11870827</v>
      </c>
      <c r="I387" s="14">
        <v>2621564</v>
      </c>
      <c r="J387" s="14">
        <v>5021060</v>
      </c>
      <c r="K387" s="14">
        <v>19513451</v>
      </c>
      <c r="L387" s="16">
        <v>1722.3749999999927</v>
      </c>
      <c r="M387" s="14">
        <v>11329</v>
      </c>
      <c r="N387" s="14">
        <v>5000</v>
      </c>
      <c r="P387" s="14">
        <v>0</v>
      </c>
      <c r="Q387" s="14">
        <v>0</v>
      </c>
      <c r="R387" s="14">
        <v>0</v>
      </c>
      <c r="S387" s="14">
        <v>0</v>
      </c>
      <c r="T387" s="16">
        <v>0</v>
      </c>
      <c r="U387" s="14"/>
      <c r="V387" s="14"/>
      <c r="W387" s="14">
        <f t="shared" si="48"/>
        <v>0</v>
      </c>
      <c r="X387" s="14" t="str">
        <f t="shared" si="47"/>
        <v/>
      </c>
      <c r="Y387" s="14">
        <f t="shared" si="52"/>
        <v>675</v>
      </c>
      <c r="Z387" s="11" t="str">
        <f t="shared" si="53"/>
        <v xml:space="preserve">HAMILTON WENHAM              </v>
      </c>
      <c r="AA387" s="11" t="str">
        <f t="shared" si="54"/>
        <v>Yes</v>
      </c>
      <c r="AB387" s="39">
        <f t="shared" si="49"/>
        <v>5000</v>
      </c>
      <c r="AC387" s="39">
        <f t="shared" si="50"/>
        <v>0</v>
      </c>
      <c r="AE387" s="14"/>
      <c r="AF387" s="14"/>
    </row>
    <row r="388" spans="1:32">
      <c r="A388" s="10">
        <f t="shared" si="51"/>
        <v>379</v>
      </c>
      <c r="B388" s="17">
        <v>680</v>
      </c>
      <c r="C388" s="17" t="s">
        <v>65</v>
      </c>
      <c r="D388" s="9" t="s">
        <v>461</v>
      </c>
      <c r="E388" s="20">
        <v>116.62</v>
      </c>
      <c r="F388" s="44">
        <v>1</v>
      </c>
      <c r="G388" s="15">
        <v>42899</v>
      </c>
      <c r="H388" s="14">
        <v>14909492</v>
      </c>
      <c r="I388" s="14">
        <v>2992172</v>
      </c>
      <c r="J388" s="14">
        <v>8626165</v>
      </c>
      <c r="K388" s="14">
        <v>26527829</v>
      </c>
      <c r="L388" s="16">
        <v>2958.5943888888896</v>
      </c>
      <c r="M388" s="14">
        <v>8966</v>
      </c>
      <c r="N388" s="14">
        <v>5000</v>
      </c>
      <c r="P388" s="14">
        <v>1465</v>
      </c>
      <c r="Q388" s="14">
        <v>15181</v>
      </c>
      <c r="R388" s="14">
        <v>847</v>
      </c>
      <c r="S388" s="14">
        <v>17493</v>
      </c>
      <c r="T388" s="16">
        <v>15.011111111111111</v>
      </c>
      <c r="U388" s="14">
        <v>1165</v>
      </c>
      <c r="V388" s="14">
        <v>874</v>
      </c>
      <c r="W388" s="14">
        <f t="shared" si="48"/>
        <v>0</v>
      </c>
      <c r="X388" s="14" t="str">
        <f t="shared" si="47"/>
        <v/>
      </c>
      <c r="Y388" s="14">
        <f t="shared" si="52"/>
        <v>680</v>
      </c>
      <c r="Z388" s="11" t="str">
        <f t="shared" si="53"/>
        <v xml:space="preserve">HAMPDEN WILBRAHAM            </v>
      </c>
      <c r="AA388" s="11" t="str">
        <f t="shared" si="54"/>
        <v>Yes</v>
      </c>
      <c r="AB388" s="39">
        <f t="shared" si="49"/>
        <v>5000</v>
      </c>
      <c r="AC388" s="39">
        <f t="shared" si="50"/>
        <v>874</v>
      </c>
      <c r="AE388" s="14"/>
      <c r="AF388" s="14"/>
    </row>
    <row r="389" spans="1:32">
      <c r="A389" s="10">
        <f t="shared" si="51"/>
        <v>380</v>
      </c>
      <c r="B389" s="17">
        <v>683</v>
      </c>
      <c r="C389" s="17" t="s">
        <v>9</v>
      </c>
      <c r="D389" s="9" t="s">
        <v>461</v>
      </c>
      <c r="E389" s="20">
        <v>102.56999999999998</v>
      </c>
      <c r="F389" s="44">
        <v>1</v>
      </c>
      <c r="G389" s="15">
        <v>42899</v>
      </c>
      <c r="H389" s="14">
        <v>4556190</v>
      </c>
      <c r="I389" s="14">
        <v>1006663</v>
      </c>
      <c r="J389" s="14">
        <v>2344010</v>
      </c>
      <c r="K389" s="14">
        <v>7906863</v>
      </c>
      <c r="L389" s="16">
        <v>686.64705555555611</v>
      </c>
      <c r="M389" s="14">
        <v>11515</v>
      </c>
      <c r="N389" s="14">
        <v>5000</v>
      </c>
      <c r="P389" s="14">
        <v>0</v>
      </c>
      <c r="Q389" s="14">
        <v>0</v>
      </c>
      <c r="R389" s="14">
        <v>0</v>
      </c>
      <c r="S389" s="14">
        <v>0</v>
      </c>
      <c r="T389" s="16">
        <v>0</v>
      </c>
      <c r="U389" s="14"/>
      <c r="V389" s="14"/>
      <c r="W389" s="14">
        <f t="shared" si="48"/>
        <v>0</v>
      </c>
      <c r="X389" s="14" t="str">
        <f t="shared" si="47"/>
        <v/>
      </c>
      <c r="Y389" s="14">
        <f t="shared" si="52"/>
        <v>683</v>
      </c>
      <c r="Z389" s="11" t="str">
        <f t="shared" si="53"/>
        <v xml:space="preserve">HAMPSHIRE                    </v>
      </c>
      <c r="AA389" s="11" t="str">
        <f t="shared" si="54"/>
        <v>Yes</v>
      </c>
      <c r="AB389" s="39">
        <f t="shared" si="49"/>
        <v>5000</v>
      </c>
      <c r="AC389" s="39">
        <f t="shared" si="50"/>
        <v>0</v>
      </c>
      <c r="AE389" s="14"/>
      <c r="AF389" s="14"/>
    </row>
    <row r="390" spans="1:32">
      <c r="A390" s="10">
        <f t="shared" si="51"/>
        <v>381</v>
      </c>
      <c r="B390" s="17">
        <v>685</v>
      </c>
      <c r="C390" s="17" t="s">
        <v>10</v>
      </c>
      <c r="D390" s="9" t="s">
        <v>461</v>
      </c>
      <c r="E390" s="20">
        <v>33.44</v>
      </c>
      <c r="F390" s="44">
        <v>1</v>
      </c>
      <c r="G390" s="15">
        <v>42899</v>
      </c>
      <c r="H390" s="14">
        <v>492738</v>
      </c>
      <c r="I390" s="14">
        <v>176262</v>
      </c>
      <c r="J390" s="14">
        <v>381845</v>
      </c>
      <c r="K390" s="14">
        <v>1050845</v>
      </c>
      <c r="L390" s="16">
        <v>95.580000000000027</v>
      </c>
      <c r="M390" s="14">
        <v>10994</v>
      </c>
      <c r="N390" s="14">
        <v>5000</v>
      </c>
      <c r="P390" s="14">
        <v>0</v>
      </c>
      <c r="Q390" s="14">
        <v>0</v>
      </c>
      <c r="R390" s="14">
        <v>0</v>
      </c>
      <c r="S390" s="14">
        <v>0</v>
      </c>
      <c r="T390" s="16">
        <v>0</v>
      </c>
      <c r="U390" s="14"/>
      <c r="V390" s="14"/>
      <c r="W390" s="14">
        <f t="shared" si="48"/>
        <v>0</v>
      </c>
      <c r="X390" s="14" t="str">
        <f t="shared" si="47"/>
        <v/>
      </c>
      <c r="Y390" s="14">
        <f t="shared" si="52"/>
        <v>685</v>
      </c>
      <c r="Z390" s="11" t="str">
        <f t="shared" si="53"/>
        <v xml:space="preserve">HAWLEMONT                    </v>
      </c>
      <c r="AA390" s="11" t="str">
        <f t="shared" si="54"/>
        <v>Yes</v>
      </c>
      <c r="AB390" s="39">
        <f t="shared" si="49"/>
        <v>5000</v>
      </c>
      <c r="AC390" s="39">
        <f t="shared" si="50"/>
        <v>0</v>
      </c>
      <c r="AE390" s="14"/>
      <c r="AF390" s="14"/>
    </row>
    <row r="391" spans="1:32">
      <c r="A391" s="10">
        <f t="shared" si="51"/>
        <v>382</v>
      </c>
      <c r="B391" s="11">
        <v>690</v>
      </c>
      <c r="C391" s="11" t="s">
        <v>365</v>
      </c>
      <c r="D391" s="9" t="s">
        <v>101</v>
      </c>
      <c r="E391" s="20">
        <v>0</v>
      </c>
      <c r="F391" s="44">
        <v>1</v>
      </c>
      <c r="G391" s="15"/>
      <c r="H391" s="14"/>
      <c r="I391" s="14"/>
      <c r="J391" s="14"/>
      <c r="K391" s="14"/>
      <c r="L391" s="16"/>
      <c r="M391" s="14"/>
      <c r="N391" s="14"/>
      <c r="P391" s="14"/>
      <c r="Q391" s="14"/>
      <c r="R391" s="14"/>
      <c r="S391" s="14"/>
      <c r="T391" s="16"/>
      <c r="U391" s="14"/>
      <c r="V391" s="14"/>
      <c r="W391" s="14">
        <f t="shared" si="48"/>
        <v>3</v>
      </c>
      <c r="X391" s="14" t="str">
        <f t="shared" si="47"/>
        <v>You have chosen a district that does not enroll school choice pupils in FY17</v>
      </c>
      <c r="Y391" s="14">
        <f t="shared" si="52"/>
        <v>690</v>
      </c>
      <c r="Z391" s="11" t="str">
        <f t="shared" si="53"/>
        <v>KING PHILIP</v>
      </c>
      <c r="AA391" s="11" t="str">
        <f t="shared" si="54"/>
        <v/>
      </c>
      <c r="AB391" s="39">
        <f t="shared" si="49"/>
        <v>0</v>
      </c>
      <c r="AC391" s="39">
        <f t="shared" si="50"/>
        <v>0</v>
      </c>
      <c r="AE391" s="14"/>
      <c r="AF391" s="14"/>
    </row>
    <row r="392" spans="1:32">
      <c r="A392" s="10">
        <f t="shared" si="51"/>
        <v>383</v>
      </c>
      <c r="B392" s="11">
        <v>695</v>
      </c>
      <c r="C392" s="11" t="s">
        <v>366</v>
      </c>
      <c r="D392" s="9" t="s">
        <v>101</v>
      </c>
      <c r="E392" s="20">
        <v>0</v>
      </c>
      <c r="F392" s="44">
        <v>1</v>
      </c>
      <c r="G392" s="15"/>
      <c r="H392" s="14"/>
      <c r="I392" s="14"/>
      <c r="J392" s="14"/>
      <c r="K392" s="14"/>
      <c r="L392" s="16"/>
      <c r="M392" s="14"/>
      <c r="N392" s="14"/>
      <c r="P392" s="14"/>
      <c r="Q392" s="14"/>
      <c r="R392" s="14"/>
      <c r="S392" s="14"/>
      <c r="T392" s="16"/>
      <c r="U392" s="14"/>
      <c r="V392" s="14"/>
      <c r="W392" s="14">
        <f t="shared" si="48"/>
        <v>3</v>
      </c>
      <c r="X392" s="14" t="str">
        <f t="shared" si="47"/>
        <v>You have chosen a district that does not enroll school choice pupils in FY17</v>
      </c>
      <c r="Y392" s="14">
        <f t="shared" si="52"/>
        <v>695</v>
      </c>
      <c r="Z392" s="11" t="str">
        <f t="shared" si="53"/>
        <v>LINCOLN SUDBURY</v>
      </c>
      <c r="AA392" s="11" t="str">
        <f t="shared" si="54"/>
        <v/>
      </c>
      <c r="AB392" s="39">
        <f t="shared" si="49"/>
        <v>0</v>
      </c>
      <c r="AC392" s="39">
        <f t="shared" si="50"/>
        <v>0</v>
      </c>
      <c r="AE392" s="14"/>
      <c r="AF392" s="14"/>
    </row>
    <row r="393" spans="1:32">
      <c r="A393" s="10">
        <f t="shared" si="51"/>
        <v>384</v>
      </c>
      <c r="B393" s="17">
        <v>698</v>
      </c>
      <c r="C393" s="17" t="s">
        <v>446</v>
      </c>
      <c r="D393" s="9" t="s">
        <v>461</v>
      </c>
      <c r="E393" s="20">
        <v>65.67</v>
      </c>
      <c r="F393" s="44">
        <v>1</v>
      </c>
      <c r="G393" s="15">
        <v>42899</v>
      </c>
      <c r="H393" s="14">
        <v>9454789</v>
      </c>
      <c r="I393" s="14">
        <v>2033463</v>
      </c>
      <c r="J393" s="14">
        <v>4156353</v>
      </c>
      <c r="K393" s="14">
        <v>15644605</v>
      </c>
      <c r="L393" s="16">
        <v>1385.5314999999978</v>
      </c>
      <c r="M393" s="14">
        <v>11291</v>
      </c>
      <c r="N393" s="14">
        <v>5000</v>
      </c>
      <c r="P393" s="14">
        <v>0</v>
      </c>
      <c r="Q393" s="14">
        <v>0</v>
      </c>
      <c r="R393" s="14">
        <v>0</v>
      </c>
      <c r="S393" s="14">
        <v>0</v>
      </c>
      <c r="T393" s="16">
        <v>0</v>
      </c>
      <c r="U393" s="14"/>
      <c r="V393" s="14"/>
      <c r="W393" s="14">
        <f t="shared" si="48"/>
        <v>0</v>
      </c>
      <c r="X393" s="14" t="str">
        <f t="shared" si="47"/>
        <v/>
      </c>
      <c r="Y393" s="14">
        <f t="shared" si="52"/>
        <v>698</v>
      </c>
      <c r="Z393" s="11" t="str">
        <f t="shared" si="53"/>
        <v>MANCHESTER ESSEX</v>
      </c>
      <c r="AA393" s="11" t="str">
        <f t="shared" si="54"/>
        <v>Yes</v>
      </c>
      <c r="AB393" s="39">
        <f t="shared" si="49"/>
        <v>5000</v>
      </c>
      <c r="AC393" s="39">
        <f t="shared" si="50"/>
        <v>0</v>
      </c>
      <c r="AE393" s="14"/>
      <c r="AF393" s="14"/>
    </row>
    <row r="394" spans="1:32">
      <c r="A394" s="10">
        <f t="shared" si="51"/>
        <v>385</v>
      </c>
      <c r="B394" s="11">
        <v>700</v>
      </c>
      <c r="C394" s="11" t="s">
        <v>367</v>
      </c>
      <c r="D394" s="9" t="s">
        <v>101</v>
      </c>
      <c r="E394" s="20">
        <v>0</v>
      </c>
      <c r="F394" s="44">
        <v>1</v>
      </c>
      <c r="G394" s="15"/>
      <c r="H394" s="14"/>
      <c r="I394" s="14"/>
      <c r="J394" s="14"/>
      <c r="K394" s="14"/>
      <c r="L394" s="16"/>
      <c r="M394" s="14"/>
      <c r="N394" s="14"/>
      <c r="P394" s="14"/>
      <c r="Q394" s="14"/>
      <c r="R394" s="14"/>
      <c r="S394" s="14"/>
      <c r="T394" s="16"/>
      <c r="U394" s="14"/>
      <c r="V394" s="14"/>
      <c r="W394" s="14">
        <f t="shared" si="48"/>
        <v>3</v>
      </c>
      <c r="X394" s="14" t="str">
        <f t="shared" ref="X394:X448" si="55">IF(W394&gt;0, VLOOKUP(W394,webmsg,2,FALSE), "")</f>
        <v>You have chosen a district that does not enroll school choice pupils in FY17</v>
      </c>
      <c r="Y394" s="14">
        <f t="shared" si="52"/>
        <v>700</v>
      </c>
      <c r="Z394" s="11" t="str">
        <f t="shared" si="53"/>
        <v>MARTHAS VINEYARD</v>
      </c>
      <c r="AA394" s="11" t="str">
        <f t="shared" si="54"/>
        <v/>
      </c>
      <c r="AB394" s="39">
        <f t="shared" si="49"/>
        <v>0</v>
      </c>
      <c r="AC394" s="39">
        <f t="shared" si="50"/>
        <v>0</v>
      </c>
      <c r="AE394" s="14"/>
      <c r="AF394" s="14"/>
    </row>
    <row r="395" spans="1:32">
      <c r="A395" s="10">
        <f t="shared" si="51"/>
        <v>386</v>
      </c>
      <c r="B395" s="11">
        <v>705</v>
      </c>
      <c r="C395" s="11" t="s">
        <v>368</v>
      </c>
      <c r="D395" s="9" t="s">
        <v>101</v>
      </c>
      <c r="E395" s="20">
        <v>0</v>
      </c>
      <c r="F395" s="44">
        <v>1</v>
      </c>
      <c r="G395" s="15"/>
      <c r="H395" s="14"/>
      <c r="I395" s="14"/>
      <c r="J395" s="14"/>
      <c r="K395" s="14"/>
      <c r="L395" s="16"/>
      <c r="M395" s="14"/>
      <c r="N395" s="14"/>
      <c r="P395" s="14"/>
      <c r="Q395" s="14"/>
      <c r="R395" s="14"/>
      <c r="S395" s="14"/>
      <c r="T395" s="16"/>
      <c r="U395" s="14"/>
      <c r="V395" s="14"/>
      <c r="W395" s="14">
        <f t="shared" ref="W395:W448" si="56">IF(AND(D395="Yes",G395=""), 1, IF(D395="Tuition", 2, IF(AND(D395="",F395=1),3, IF(F395=0,4, 0))))</f>
        <v>3</v>
      </c>
      <c r="X395" s="14" t="str">
        <f t="shared" si="55"/>
        <v>You have chosen a district that does not enroll school choice pupils in FY17</v>
      </c>
      <c r="Y395" s="14">
        <f t="shared" si="52"/>
        <v>705</v>
      </c>
      <c r="Z395" s="11" t="str">
        <f t="shared" si="53"/>
        <v>MASCONOMET</v>
      </c>
      <c r="AA395" s="11" t="str">
        <f t="shared" si="54"/>
        <v/>
      </c>
      <c r="AB395" s="39">
        <f t="shared" ref="AB395:AB448" si="57">IF(AND(D395="Yes",N395&gt;0),N395,IF(AND(B395&lt;800,D395="YES",N395=""), 5000,0))</f>
        <v>0</v>
      </c>
      <c r="AC395" s="39">
        <f t="shared" ref="AC395:AC448" si="58">IF(AND(D395="Yes",V395&gt;0),V395,IF(AND(B395&gt;800,D395="YES",V395=""), 5000,0))</f>
        <v>0</v>
      </c>
      <c r="AE395" s="14"/>
      <c r="AF395" s="14"/>
    </row>
    <row r="396" spans="1:32">
      <c r="A396" s="10">
        <f t="shared" ref="A396:A448" si="59">A395+1</f>
        <v>387</v>
      </c>
      <c r="B396" s="17">
        <v>710</v>
      </c>
      <c r="C396" s="17" t="s">
        <v>66</v>
      </c>
      <c r="D396" s="9" t="s">
        <v>461</v>
      </c>
      <c r="E396" s="20">
        <v>158.73000000000002</v>
      </c>
      <c r="F396" s="44">
        <v>1</v>
      </c>
      <c r="G396" s="15">
        <v>42899</v>
      </c>
      <c r="H396" s="14">
        <v>12384983</v>
      </c>
      <c r="I396" s="14">
        <v>1888325</v>
      </c>
      <c r="J396" s="14">
        <v>6298624</v>
      </c>
      <c r="K396" s="14">
        <v>20571932</v>
      </c>
      <c r="L396" s="16">
        <v>2151.9663888888895</v>
      </c>
      <c r="M396" s="14">
        <v>9560</v>
      </c>
      <c r="N396" s="14">
        <v>5000</v>
      </c>
      <c r="P396" s="14">
        <v>0</v>
      </c>
      <c r="Q396" s="14">
        <v>0</v>
      </c>
      <c r="R396" s="14">
        <v>0</v>
      </c>
      <c r="S396" s="14">
        <v>0</v>
      </c>
      <c r="T396" s="16">
        <v>0</v>
      </c>
      <c r="U396" s="14"/>
      <c r="V396" s="14"/>
      <c r="W396" s="14">
        <f t="shared" si="56"/>
        <v>0</v>
      </c>
      <c r="X396" s="14" t="str">
        <f t="shared" si="55"/>
        <v/>
      </c>
      <c r="Y396" s="14">
        <f t="shared" si="52"/>
        <v>710</v>
      </c>
      <c r="Z396" s="11" t="str">
        <f t="shared" si="53"/>
        <v xml:space="preserve">MENDON UPTON                 </v>
      </c>
      <c r="AA396" s="11" t="str">
        <f t="shared" si="54"/>
        <v>Yes</v>
      </c>
      <c r="AB396" s="39">
        <f t="shared" si="57"/>
        <v>5000</v>
      </c>
      <c r="AC396" s="39">
        <f t="shared" si="58"/>
        <v>0</v>
      </c>
      <c r="AE396" s="14"/>
      <c r="AF396" s="14"/>
    </row>
    <row r="397" spans="1:32">
      <c r="A397" s="10">
        <f t="shared" si="59"/>
        <v>388</v>
      </c>
      <c r="B397" s="17">
        <v>712</v>
      </c>
      <c r="C397" s="17" t="s">
        <v>455</v>
      </c>
      <c r="D397" s="9" t="s">
        <v>461</v>
      </c>
      <c r="E397" s="20">
        <v>239.24999999999997</v>
      </c>
      <c r="F397" s="44">
        <v>1</v>
      </c>
      <c r="G397" s="15">
        <v>42899</v>
      </c>
      <c r="H397" s="14">
        <v>12437949</v>
      </c>
      <c r="I397" s="14">
        <v>2381945</v>
      </c>
      <c r="J397" s="14">
        <v>7844156</v>
      </c>
      <c r="K397" s="14">
        <v>22664050</v>
      </c>
      <c r="L397" s="16">
        <v>1798.0209999999984</v>
      </c>
      <c r="M397" s="14">
        <v>12605</v>
      </c>
      <c r="N397" s="14">
        <v>5000</v>
      </c>
      <c r="P397" s="14">
        <v>0</v>
      </c>
      <c r="Q397" s="14">
        <v>0</v>
      </c>
      <c r="R397" s="14">
        <v>0</v>
      </c>
      <c r="S397" s="14">
        <v>0</v>
      </c>
      <c r="T397" s="16">
        <v>0</v>
      </c>
      <c r="U397" s="14"/>
      <c r="V397" s="14"/>
      <c r="W397" s="14">
        <f t="shared" si="56"/>
        <v>0</v>
      </c>
      <c r="X397" s="14" t="str">
        <f t="shared" si="55"/>
        <v/>
      </c>
      <c r="Y397" s="14">
        <f t="shared" si="52"/>
        <v>712</v>
      </c>
      <c r="Z397" s="11" t="str">
        <f t="shared" si="53"/>
        <v>MONOMOY</v>
      </c>
      <c r="AA397" s="11" t="str">
        <f t="shared" si="54"/>
        <v>Yes</v>
      </c>
      <c r="AB397" s="39">
        <f t="shared" si="57"/>
        <v>5000</v>
      </c>
      <c r="AC397" s="39">
        <f t="shared" si="58"/>
        <v>0</v>
      </c>
      <c r="AE397" s="14"/>
      <c r="AF397" s="14"/>
    </row>
    <row r="398" spans="1:32">
      <c r="A398" s="10">
        <f t="shared" si="59"/>
        <v>389</v>
      </c>
      <c r="B398" s="17">
        <v>715</v>
      </c>
      <c r="C398" s="17" t="s">
        <v>67</v>
      </c>
      <c r="D398" s="9" t="s">
        <v>461</v>
      </c>
      <c r="E398" s="20">
        <v>60.14</v>
      </c>
      <c r="F398" s="44">
        <v>1</v>
      </c>
      <c r="G398" s="15">
        <v>42899</v>
      </c>
      <c r="H398" s="14">
        <v>3914251</v>
      </c>
      <c r="I398" s="14">
        <v>787721</v>
      </c>
      <c r="J398" s="14">
        <v>3007229</v>
      </c>
      <c r="K398" s="14">
        <v>7709201</v>
      </c>
      <c r="L398" s="16">
        <v>518.65666666666675</v>
      </c>
      <c r="M398" s="14">
        <v>14864</v>
      </c>
      <c r="N398" s="14">
        <v>5000</v>
      </c>
      <c r="P398" s="14">
        <v>0</v>
      </c>
      <c r="Q398" s="14">
        <v>0</v>
      </c>
      <c r="R398" s="14">
        <v>0</v>
      </c>
      <c r="S398" s="14">
        <v>0</v>
      </c>
      <c r="T398" s="16">
        <v>0</v>
      </c>
      <c r="U398" s="14"/>
      <c r="V398" s="14"/>
      <c r="W398" s="14">
        <f t="shared" si="56"/>
        <v>0</v>
      </c>
      <c r="X398" s="14" t="str">
        <f t="shared" si="55"/>
        <v/>
      </c>
      <c r="Y398" s="14">
        <f t="shared" si="52"/>
        <v>715</v>
      </c>
      <c r="Z398" s="11" t="str">
        <f t="shared" si="53"/>
        <v xml:space="preserve">MOUNT GREYLOCK               </v>
      </c>
      <c r="AA398" s="11" t="str">
        <f t="shared" si="54"/>
        <v>Yes</v>
      </c>
      <c r="AB398" s="39">
        <f t="shared" si="57"/>
        <v>5000</v>
      </c>
      <c r="AC398" s="39">
        <f t="shared" si="58"/>
        <v>0</v>
      </c>
      <c r="AE398" s="14"/>
      <c r="AF398" s="14"/>
    </row>
    <row r="399" spans="1:32">
      <c r="A399" s="10">
        <f t="shared" si="59"/>
        <v>390</v>
      </c>
      <c r="B399" s="17">
        <v>717</v>
      </c>
      <c r="C399" s="17" t="s">
        <v>11</v>
      </c>
      <c r="D399" s="9" t="s">
        <v>461</v>
      </c>
      <c r="E399" s="20">
        <v>95.67</v>
      </c>
      <c r="F399" s="44">
        <v>1</v>
      </c>
      <c r="G399" s="15">
        <v>42899</v>
      </c>
      <c r="H399" s="14">
        <v>5107213</v>
      </c>
      <c r="I399" s="14">
        <v>1428900</v>
      </c>
      <c r="J399" s="14">
        <v>3363378</v>
      </c>
      <c r="K399" s="14">
        <v>9899491</v>
      </c>
      <c r="L399" s="16">
        <v>936.65727777777818</v>
      </c>
      <c r="M399" s="14">
        <v>10569</v>
      </c>
      <c r="N399" s="14">
        <v>5000</v>
      </c>
      <c r="P399" s="14">
        <v>0</v>
      </c>
      <c r="Q399" s="14">
        <v>0</v>
      </c>
      <c r="R399" s="14">
        <v>0</v>
      </c>
      <c r="S399" s="14">
        <v>0</v>
      </c>
      <c r="T399" s="16">
        <v>0</v>
      </c>
      <c r="U399" s="14"/>
      <c r="V399" s="14"/>
      <c r="W399" s="14">
        <f t="shared" si="56"/>
        <v>0</v>
      </c>
      <c r="X399" s="14" t="str">
        <f t="shared" si="55"/>
        <v/>
      </c>
      <c r="Y399" s="14">
        <f t="shared" si="52"/>
        <v>717</v>
      </c>
      <c r="Z399" s="11" t="str">
        <f t="shared" si="53"/>
        <v xml:space="preserve">MOHAWK TRAIL                 </v>
      </c>
      <c r="AA399" s="11" t="str">
        <f t="shared" si="54"/>
        <v>Yes</v>
      </c>
      <c r="AB399" s="39">
        <f t="shared" si="57"/>
        <v>5000</v>
      </c>
      <c r="AC399" s="39">
        <f t="shared" si="58"/>
        <v>0</v>
      </c>
      <c r="AE399" s="14"/>
      <c r="AF399" s="14"/>
    </row>
    <row r="400" spans="1:32">
      <c r="A400" s="10">
        <f t="shared" si="59"/>
        <v>391</v>
      </c>
      <c r="B400" s="17">
        <v>720</v>
      </c>
      <c r="C400" s="17" t="s">
        <v>12</v>
      </c>
      <c r="D400" s="9" t="s">
        <v>461</v>
      </c>
      <c r="E400" s="20">
        <v>201.33999999999995</v>
      </c>
      <c r="F400" s="44">
        <v>1</v>
      </c>
      <c r="G400" s="15">
        <v>42899</v>
      </c>
      <c r="H400" s="14">
        <v>6111529</v>
      </c>
      <c r="I400" s="14">
        <v>1418010</v>
      </c>
      <c r="J400" s="14">
        <v>3592042</v>
      </c>
      <c r="K400" s="14">
        <v>11121581</v>
      </c>
      <c r="L400" s="16">
        <v>1252.6611666666647</v>
      </c>
      <c r="M400" s="14">
        <v>8878</v>
      </c>
      <c r="N400" s="14">
        <v>5000</v>
      </c>
      <c r="P400" s="14">
        <v>6526</v>
      </c>
      <c r="Q400" s="14">
        <v>37424</v>
      </c>
      <c r="R400" s="14">
        <v>3836</v>
      </c>
      <c r="S400" s="14">
        <v>47786</v>
      </c>
      <c r="T400" s="16">
        <v>33.06022222222223</v>
      </c>
      <c r="U400" s="14">
        <v>1445</v>
      </c>
      <c r="V400" s="14">
        <v>1084</v>
      </c>
      <c r="W400" s="14">
        <f t="shared" si="56"/>
        <v>0</v>
      </c>
      <c r="X400" s="14" t="str">
        <f t="shared" si="55"/>
        <v/>
      </c>
      <c r="Y400" s="14">
        <f t="shared" si="52"/>
        <v>720</v>
      </c>
      <c r="Z400" s="11" t="str">
        <f t="shared" si="53"/>
        <v xml:space="preserve">NARRAGANSETT                 </v>
      </c>
      <c r="AA400" s="11" t="str">
        <f t="shared" si="54"/>
        <v>Yes</v>
      </c>
      <c r="AB400" s="39">
        <f t="shared" si="57"/>
        <v>5000</v>
      </c>
      <c r="AC400" s="39">
        <f t="shared" si="58"/>
        <v>1084</v>
      </c>
      <c r="AE400" s="14"/>
      <c r="AF400" s="14"/>
    </row>
    <row r="401" spans="1:32">
      <c r="A401" s="10">
        <f t="shared" si="59"/>
        <v>392</v>
      </c>
      <c r="B401" s="17">
        <v>725</v>
      </c>
      <c r="C401" s="17" t="s">
        <v>68</v>
      </c>
      <c r="D401" s="24" t="s">
        <v>461</v>
      </c>
      <c r="E401" s="20">
        <v>106.9</v>
      </c>
      <c r="F401" s="44">
        <v>1</v>
      </c>
      <c r="G401" s="15">
        <v>42899</v>
      </c>
      <c r="H401" s="14">
        <v>20453820</v>
      </c>
      <c r="I401" s="14">
        <v>4101446</v>
      </c>
      <c r="J401" s="14">
        <v>9572310</v>
      </c>
      <c r="K401" s="14">
        <v>34127576</v>
      </c>
      <c r="L401" s="16">
        <v>3235.1009444444671</v>
      </c>
      <c r="M401" s="14">
        <v>10549</v>
      </c>
      <c r="N401" s="14">
        <v>5000</v>
      </c>
      <c r="P401" s="14">
        <v>0</v>
      </c>
      <c r="Q401" s="14">
        <v>0</v>
      </c>
      <c r="R401" s="14">
        <v>0</v>
      </c>
      <c r="S401" s="14">
        <v>0</v>
      </c>
      <c r="T401" s="16">
        <v>0</v>
      </c>
      <c r="U401" s="14"/>
      <c r="V401" s="14"/>
      <c r="W401" s="14">
        <f t="shared" si="56"/>
        <v>0</v>
      </c>
      <c r="X401" s="14" t="str">
        <f t="shared" si="55"/>
        <v/>
      </c>
      <c r="Y401" s="14">
        <f t="shared" si="52"/>
        <v>725</v>
      </c>
      <c r="Z401" s="11" t="str">
        <f t="shared" si="53"/>
        <v xml:space="preserve">NASHOBA                      </v>
      </c>
      <c r="AA401" s="11" t="str">
        <f t="shared" si="54"/>
        <v>Yes</v>
      </c>
      <c r="AB401" s="39">
        <f t="shared" si="57"/>
        <v>5000</v>
      </c>
      <c r="AC401" s="39">
        <f t="shared" si="58"/>
        <v>0</v>
      </c>
      <c r="AE401" s="14"/>
      <c r="AF401" s="14"/>
    </row>
    <row r="402" spans="1:32">
      <c r="A402" s="10">
        <f t="shared" si="59"/>
        <v>393</v>
      </c>
      <c r="B402" s="17">
        <v>728</v>
      </c>
      <c r="C402" s="17" t="s">
        <v>13</v>
      </c>
      <c r="D402" s="9" t="s">
        <v>461</v>
      </c>
      <c r="E402" s="20">
        <v>29.759999999999998</v>
      </c>
      <c r="F402" s="44">
        <v>1</v>
      </c>
      <c r="G402" s="15">
        <v>42899</v>
      </c>
      <c r="H402" s="14">
        <v>741522</v>
      </c>
      <c r="I402" s="14">
        <v>257452</v>
      </c>
      <c r="J402" s="14">
        <v>513190</v>
      </c>
      <c r="K402" s="14">
        <v>1512164</v>
      </c>
      <c r="L402" s="16">
        <v>150.03444444444449</v>
      </c>
      <c r="M402" s="14">
        <v>10079</v>
      </c>
      <c r="N402" s="14">
        <v>5000</v>
      </c>
      <c r="P402" s="14">
        <v>0</v>
      </c>
      <c r="Q402" s="14">
        <v>0</v>
      </c>
      <c r="R402" s="14">
        <v>0</v>
      </c>
      <c r="S402" s="14">
        <v>0</v>
      </c>
      <c r="T402" s="16">
        <v>0</v>
      </c>
      <c r="U402" s="14"/>
      <c r="V402" s="14"/>
      <c r="W402" s="14">
        <f t="shared" si="56"/>
        <v>0</v>
      </c>
      <c r="X402" s="14" t="str">
        <f t="shared" si="55"/>
        <v/>
      </c>
      <c r="Y402" s="14">
        <f t="shared" si="52"/>
        <v>728</v>
      </c>
      <c r="Z402" s="11" t="str">
        <f t="shared" si="53"/>
        <v xml:space="preserve">NEW SALEM WENDELL            </v>
      </c>
      <c r="AA402" s="11" t="str">
        <f t="shared" si="54"/>
        <v>Yes</v>
      </c>
      <c r="AB402" s="39">
        <f t="shared" si="57"/>
        <v>5000</v>
      </c>
      <c r="AC402" s="39">
        <f t="shared" si="58"/>
        <v>0</v>
      </c>
      <c r="AE402" s="14"/>
      <c r="AF402" s="14"/>
    </row>
    <row r="403" spans="1:32">
      <c r="A403" s="10">
        <f t="shared" si="59"/>
        <v>394</v>
      </c>
      <c r="B403" s="11">
        <v>730</v>
      </c>
      <c r="C403" s="11" t="s">
        <v>369</v>
      </c>
      <c r="D403" s="9" t="s">
        <v>101</v>
      </c>
      <c r="E403" s="20">
        <v>0</v>
      </c>
      <c r="F403" s="44">
        <v>1</v>
      </c>
      <c r="G403" s="15"/>
      <c r="H403" s="14"/>
      <c r="I403" s="14"/>
      <c r="J403" s="14"/>
      <c r="K403" s="14"/>
      <c r="L403" s="16"/>
      <c r="M403" s="14"/>
      <c r="N403" s="14"/>
      <c r="P403" s="14"/>
      <c r="Q403" s="14"/>
      <c r="R403" s="14"/>
      <c r="S403" s="14"/>
      <c r="T403" s="16"/>
      <c r="U403" s="14"/>
      <c r="V403" s="14"/>
      <c r="W403" s="14">
        <f t="shared" si="56"/>
        <v>3</v>
      </c>
      <c r="X403" s="14" t="str">
        <f t="shared" si="55"/>
        <v>You have chosen a district that does not enroll school choice pupils in FY17</v>
      </c>
      <c r="Y403" s="14">
        <f t="shared" si="52"/>
        <v>730</v>
      </c>
      <c r="Z403" s="11" t="str">
        <f t="shared" si="53"/>
        <v>NORTHBORO SOUTHBORO</v>
      </c>
      <c r="AA403" s="11" t="str">
        <f t="shared" si="54"/>
        <v/>
      </c>
      <c r="AB403" s="39">
        <f t="shared" si="57"/>
        <v>0</v>
      </c>
      <c r="AC403" s="39">
        <f t="shared" si="58"/>
        <v>0</v>
      </c>
      <c r="AE403" s="14"/>
      <c r="AF403" s="14"/>
    </row>
    <row r="404" spans="1:32">
      <c r="A404" s="10">
        <f t="shared" si="59"/>
        <v>395</v>
      </c>
      <c r="B404" s="17">
        <v>735</v>
      </c>
      <c r="C404" s="17" t="s">
        <v>69</v>
      </c>
      <c r="D404" s="9" t="s">
        <v>461</v>
      </c>
      <c r="E404" s="20">
        <v>86.79</v>
      </c>
      <c r="F404" s="44">
        <v>1</v>
      </c>
      <c r="G404" s="15">
        <v>42899</v>
      </c>
      <c r="H404" s="14">
        <v>14691471</v>
      </c>
      <c r="I404" s="14">
        <v>3172998</v>
      </c>
      <c r="J404" s="14">
        <v>8952626</v>
      </c>
      <c r="K404" s="14">
        <v>26817095</v>
      </c>
      <c r="L404" s="16">
        <v>2939.0380000000114</v>
      </c>
      <c r="M404" s="14">
        <v>9124</v>
      </c>
      <c r="N404" s="14">
        <v>5000</v>
      </c>
      <c r="P404" s="14">
        <v>0</v>
      </c>
      <c r="Q404" s="14">
        <v>0</v>
      </c>
      <c r="R404" s="14">
        <v>0</v>
      </c>
      <c r="S404" s="14">
        <v>0</v>
      </c>
      <c r="T404" s="16">
        <v>0</v>
      </c>
      <c r="U404" s="14"/>
      <c r="V404" s="14"/>
      <c r="W404" s="14">
        <f t="shared" si="56"/>
        <v>0</v>
      </c>
      <c r="X404" s="14" t="str">
        <f t="shared" si="55"/>
        <v/>
      </c>
      <c r="Y404" s="14">
        <f t="shared" si="52"/>
        <v>735</v>
      </c>
      <c r="Z404" s="11" t="str">
        <f t="shared" si="53"/>
        <v xml:space="preserve">NORTH MIDDLESEX              </v>
      </c>
      <c r="AA404" s="11" t="str">
        <f t="shared" si="54"/>
        <v>Yes</v>
      </c>
      <c r="AB404" s="39">
        <f t="shared" si="57"/>
        <v>5000</v>
      </c>
      <c r="AC404" s="39">
        <f t="shared" si="58"/>
        <v>0</v>
      </c>
      <c r="AE404" s="14"/>
      <c r="AF404" s="14"/>
    </row>
    <row r="405" spans="1:32">
      <c r="A405" s="10">
        <f t="shared" si="59"/>
        <v>396</v>
      </c>
      <c r="B405" s="11">
        <v>740</v>
      </c>
      <c r="C405" s="11" t="s">
        <v>370</v>
      </c>
      <c r="D405" s="9" t="s">
        <v>461</v>
      </c>
      <c r="E405" s="20">
        <v>68.59</v>
      </c>
      <c r="F405" s="44">
        <v>1</v>
      </c>
      <c r="G405" s="15">
        <v>42899</v>
      </c>
      <c r="H405" s="14">
        <v>6887763</v>
      </c>
      <c r="I405" s="14">
        <v>1486934</v>
      </c>
      <c r="J405" s="14">
        <v>4115476</v>
      </c>
      <c r="K405" s="14">
        <v>12490173</v>
      </c>
      <c r="L405" s="16">
        <v>1182.9884444444431</v>
      </c>
      <c r="M405" s="14">
        <v>10558</v>
      </c>
      <c r="N405" s="14">
        <v>5000</v>
      </c>
      <c r="P405" s="14">
        <v>0</v>
      </c>
      <c r="Q405" s="14">
        <v>0</v>
      </c>
      <c r="R405" s="14">
        <v>0</v>
      </c>
      <c r="S405" s="14">
        <v>0</v>
      </c>
      <c r="T405" s="16">
        <v>0</v>
      </c>
      <c r="U405" s="14"/>
      <c r="V405" s="14"/>
      <c r="W405" s="14">
        <f t="shared" si="56"/>
        <v>0</v>
      </c>
      <c r="X405" s="14" t="str">
        <f t="shared" si="55"/>
        <v/>
      </c>
      <c r="Y405" s="14">
        <f t="shared" si="52"/>
        <v>740</v>
      </c>
      <c r="Z405" s="11" t="str">
        <f t="shared" si="53"/>
        <v>OLD ROCHESTER</v>
      </c>
      <c r="AA405" s="11" t="str">
        <f t="shared" si="54"/>
        <v>Yes</v>
      </c>
      <c r="AB405" s="39">
        <f t="shared" si="57"/>
        <v>5000</v>
      </c>
      <c r="AC405" s="39">
        <f t="shared" si="58"/>
        <v>0</v>
      </c>
      <c r="AE405" s="14"/>
      <c r="AF405" s="14"/>
    </row>
    <row r="406" spans="1:32">
      <c r="A406" s="10">
        <f t="shared" si="59"/>
        <v>397</v>
      </c>
      <c r="B406" s="17">
        <v>745</v>
      </c>
      <c r="C406" s="17" t="s">
        <v>70</v>
      </c>
      <c r="D406" s="9" t="s">
        <v>461</v>
      </c>
      <c r="E406" s="20">
        <v>87.710000000000008</v>
      </c>
      <c r="F406" s="44">
        <v>1</v>
      </c>
      <c r="G406" s="15">
        <v>42899</v>
      </c>
      <c r="H406" s="14">
        <v>13118060</v>
      </c>
      <c r="I406" s="14">
        <v>2417129</v>
      </c>
      <c r="J406" s="14">
        <v>7041122</v>
      </c>
      <c r="K406" s="14">
        <v>22576311</v>
      </c>
      <c r="L406" s="16">
        <v>2376.4018333333306</v>
      </c>
      <c r="M406" s="14">
        <v>9500</v>
      </c>
      <c r="N406" s="14">
        <v>5000</v>
      </c>
      <c r="P406" s="14">
        <v>0</v>
      </c>
      <c r="Q406" s="14">
        <v>0</v>
      </c>
      <c r="R406" s="14">
        <v>0</v>
      </c>
      <c r="S406" s="14">
        <v>0</v>
      </c>
      <c r="T406" s="16">
        <v>0</v>
      </c>
      <c r="U406" s="14"/>
      <c r="V406" s="14"/>
      <c r="W406" s="14">
        <f t="shared" si="56"/>
        <v>0</v>
      </c>
      <c r="X406" s="14" t="str">
        <f t="shared" si="55"/>
        <v/>
      </c>
      <c r="Y406" s="14">
        <f t="shared" si="52"/>
        <v>745</v>
      </c>
      <c r="Z406" s="11" t="str">
        <f t="shared" si="53"/>
        <v xml:space="preserve">PENTUCKET                    </v>
      </c>
      <c r="AA406" s="11" t="str">
        <f t="shared" si="54"/>
        <v>Yes</v>
      </c>
      <c r="AB406" s="39">
        <f t="shared" si="57"/>
        <v>5000</v>
      </c>
      <c r="AC406" s="39">
        <f t="shared" si="58"/>
        <v>0</v>
      </c>
      <c r="AE406" s="14"/>
      <c r="AF406" s="14"/>
    </row>
    <row r="407" spans="1:32">
      <c r="A407" s="10">
        <f t="shared" si="59"/>
        <v>398</v>
      </c>
      <c r="B407" s="17">
        <v>750</v>
      </c>
      <c r="C407" s="17" t="s">
        <v>14</v>
      </c>
      <c r="D407" s="9" t="s">
        <v>461</v>
      </c>
      <c r="E407" s="20">
        <v>145.57</v>
      </c>
      <c r="F407" s="44">
        <v>1</v>
      </c>
      <c r="G407" s="15">
        <v>42899</v>
      </c>
      <c r="H407" s="14">
        <v>4999100</v>
      </c>
      <c r="I407" s="14">
        <v>1362624</v>
      </c>
      <c r="J407" s="14">
        <v>3616229</v>
      </c>
      <c r="K407" s="14">
        <v>9977953</v>
      </c>
      <c r="L407" s="16">
        <v>810.0699999999996</v>
      </c>
      <c r="M407" s="14">
        <v>12317</v>
      </c>
      <c r="N407" s="14">
        <v>5000</v>
      </c>
      <c r="P407" s="14">
        <v>0</v>
      </c>
      <c r="Q407" s="14">
        <v>0</v>
      </c>
      <c r="R407" s="14">
        <v>0</v>
      </c>
      <c r="S407" s="14">
        <v>0</v>
      </c>
      <c r="T407" s="16">
        <v>0</v>
      </c>
      <c r="U407" s="14"/>
      <c r="V407" s="14"/>
      <c r="W407" s="14">
        <f t="shared" si="56"/>
        <v>0</v>
      </c>
      <c r="X407" s="14" t="str">
        <f t="shared" si="55"/>
        <v/>
      </c>
      <c r="Y407" s="14">
        <f t="shared" si="52"/>
        <v>750</v>
      </c>
      <c r="Z407" s="11" t="str">
        <f t="shared" si="53"/>
        <v xml:space="preserve">PIONEER                      </v>
      </c>
      <c r="AA407" s="11" t="str">
        <f t="shared" si="54"/>
        <v>Yes</v>
      </c>
      <c r="AB407" s="39">
        <f t="shared" si="57"/>
        <v>5000</v>
      </c>
      <c r="AC407" s="39">
        <f t="shared" si="58"/>
        <v>0</v>
      </c>
      <c r="AE407" s="14"/>
      <c r="AF407" s="14"/>
    </row>
    <row r="408" spans="1:32">
      <c r="A408" s="10">
        <f t="shared" si="59"/>
        <v>399</v>
      </c>
      <c r="B408" s="17">
        <v>753</v>
      </c>
      <c r="C408" s="17" t="s">
        <v>71</v>
      </c>
      <c r="D408" s="9" t="s">
        <v>461</v>
      </c>
      <c r="E408" s="20">
        <v>309.17999999999989</v>
      </c>
      <c r="F408" s="44">
        <v>1</v>
      </c>
      <c r="G408" s="15">
        <v>42899</v>
      </c>
      <c r="H408" s="14">
        <v>12075032</v>
      </c>
      <c r="I408" s="14">
        <v>2768281</v>
      </c>
      <c r="J408" s="14">
        <v>7123091</v>
      </c>
      <c r="K408" s="14">
        <v>21966404</v>
      </c>
      <c r="L408" s="16">
        <v>2228.7827777777802</v>
      </c>
      <c r="M408" s="14">
        <v>9856</v>
      </c>
      <c r="N408" s="14">
        <v>5000</v>
      </c>
      <c r="P408" s="14">
        <v>0</v>
      </c>
      <c r="Q408" s="14">
        <v>0</v>
      </c>
      <c r="R408" s="14">
        <v>0</v>
      </c>
      <c r="S408" s="14">
        <v>0</v>
      </c>
      <c r="T408" s="16">
        <v>0</v>
      </c>
      <c r="U408" s="14"/>
      <c r="V408" s="14"/>
      <c r="W408" s="14">
        <f t="shared" si="56"/>
        <v>0</v>
      </c>
      <c r="X408" s="14" t="str">
        <f t="shared" si="55"/>
        <v/>
      </c>
      <c r="Y408" s="14">
        <f t="shared" si="52"/>
        <v>753</v>
      </c>
      <c r="Z408" s="11" t="str">
        <f t="shared" si="53"/>
        <v xml:space="preserve">QUABBIN                      </v>
      </c>
      <c r="AA408" s="11" t="str">
        <f t="shared" si="54"/>
        <v>Yes</v>
      </c>
      <c r="AB408" s="39">
        <f t="shared" si="57"/>
        <v>5000</v>
      </c>
      <c r="AC408" s="39">
        <f t="shared" si="58"/>
        <v>0</v>
      </c>
      <c r="AE408" s="14"/>
      <c r="AF408" s="14"/>
    </row>
    <row r="409" spans="1:32">
      <c r="A409" s="10">
        <f t="shared" si="59"/>
        <v>400</v>
      </c>
      <c r="B409" s="17">
        <v>755</v>
      </c>
      <c r="C409" s="17" t="s">
        <v>15</v>
      </c>
      <c r="D409" s="9" t="s">
        <v>461</v>
      </c>
      <c r="E409" s="20">
        <v>216.97999999999996</v>
      </c>
      <c r="F409" s="44">
        <v>1</v>
      </c>
      <c r="G409" s="15">
        <v>42899</v>
      </c>
      <c r="H409" s="14">
        <v>4184084</v>
      </c>
      <c r="I409" s="14">
        <v>1157632</v>
      </c>
      <c r="J409" s="14">
        <v>2797981</v>
      </c>
      <c r="K409" s="14">
        <v>8139697</v>
      </c>
      <c r="L409" s="16">
        <v>762.68333333333214</v>
      </c>
      <c r="M409" s="14">
        <v>10672</v>
      </c>
      <c r="N409" s="14">
        <v>5000</v>
      </c>
      <c r="P409" s="14">
        <v>0</v>
      </c>
      <c r="Q409" s="14">
        <v>0</v>
      </c>
      <c r="R409" s="14">
        <v>0</v>
      </c>
      <c r="S409" s="14">
        <v>0</v>
      </c>
      <c r="T409" s="16">
        <v>0</v>
      </c>
      <c r="U409" s="14"/>
      <c r="V409" s="14"/>
      <c r="W409" s="14">
        <f t="shared" si="56"/>
        <v>0</v>
      </c>
      <c r="X409" s="14" t="str">
        <f t="shared" si="55"/>
        <v/>
      </c>
      <c r="Y409" s="14">
        <f t="shared" si="52"/>
        <v>755</v>
      </c>
      <c r="Z409" s="11" t="str">
        <f t="shared" si="53"/>
        <v xml:space="preserve">RALPH C MAHAR                </v>
      </c>
      <c r="AA409" s="11" t="str">
        <f t="shared" si="54"/>
        <v>Yes</v>
      </c>
      <c r="AB409" s="39">
        <f t="shared" si="57"/>
        <v>5000</v>
      </c>
      <c r="AC409" s="39">
        <f t="shared" si="58"/>
        <v>0</v>
      </c>
      <c r="AE409" s="14"/>
      <c r="AF409" s="14"/>
    </row>
    <row r="410" spans="1:32">
      <c r="A410" s="10">
        <f t="shared" si="59"/>
        <v>401</v>
      </c>
      <c r="B410" s="11">
        <v>760</v>
      </c>
      <c r="C410" s="11" t="s">
        <v>371</v>
      </c>
      <c r="D410" s="9" t="s">
        <v>101</v>
      </c>
      <c r="E410" s="20">
        <v>0</v>
      </c>
      <c r="F410" s="44">
        <v>1</v>
      </c>
      <c r="G410" s="15"/>
      <c r="H410" s="14"/>
      <c r="I410" s="14"/>
      <c r="J410" s="14"/>
      <c r="K410" s="14"/>
      <c r="L410" s="16"/>
      <c r="M410" s="14"/>
      <c r="N410" s="14"/>
      <c r="P410" s="14"/>
      <c r="Q410" s="14"/>
      <c r="R410" s="14"/>
      <c r="S410" s="14"/>
      <c r="T410" s="16"/>
      <c r="U410" s="14"/>
      <c r="V410" s="14"/>
      <c r="W410" s="14">
        <f t="shared" si="56"/>
        <v>3</v>
      </c>
      <c r="X410" s="14" t="str">
        <f t="shared" si="55"/>
        <v>You have chosen a district that does not enroll school choice pupils in FY17</v>
      </c>
      <c r="Y410" s="14">
        <f t="shared" si="52"/>
        <v>760</v>
      </c>
      <c r="Z410" s="11" t="str">
        <f t="shared" si="53"/>
        <v>SILVER LAKE</v>
      </c>
      <c r="AA410" s="11" t="str">
        <f t="shared" si="54"/>
        <v/>
      </c>
      <c r="AB410" s="39">
        <f t="shared" si="57"/>
        <v>0</v>
      </c>
      <c r="AC410" s="39">
        <f t="shared" si="58"/>
        <v>0</v>
      </c>
      <c r="AE410" s="14"/>
      <c r="AF410" s="14"/>
    </row>
    <row r="411" spans="1:32">
      <c r="A411" s="10">
        <f t="shared" si="59"/>
        <v>402</v>
      </c>
      <c r="B411" s="11">
        <v>763</v>
      </c>
      <c r="C411" s="11" t="s">
        <v>88</v>
      </c>
      <c r="D411" s="9" t="s">
        <v>461</v>
      </c>
      <c r="E411" s="20">
        <v>54.92</v>
      </c>
      <c r="F411" s="44">
        <v>1</v>
      </c>
      <c r="G411" s="15">
        <v>42899</v>
      </c>
      <c r="H411" s="14">
        <v>6415550</v>
      </c>
      <c r="I411" s="14">
        <v>1263564</v>
      </c>
      <c r="J411" s="14">
        <v>3231420</v>
      </c>
      <c r="K411" s="14">
        <v>10910534</v>
      </c>
      <c r="L411" s="16">
        <v>853.29755555555312</v>
      </c>
      <c r="M411" s="14">
        <v>12786</v>
      </c>
      <c r="N411" s="14">
        <v>5000</v>
      </c>
      <c r="P411" s="14">
        <v>14217</v>
      </c>
      <c r="Q411" s="14">
        <v>84397</v>
      </c>
      <c r="R411" s="14">
        <v>7161</v>
      </c>
      <c r="S411" s="14">
        <v>105775</v>
      </c>
      <c r="T411" s="16">
        <v>56.99444444444449</v>
      </c>
      <c r="U411" s="14">
        <v>1856</v>
      </c>
      <c r="V411" s="14">
        <v>1392</v>
      </c>
      <c r="W411" s="14">
        <f t="shared" si="56"/>
        <v>0</v>
      </c>
      <c r="X411" s="14" t="str">
        <f t="shared" si="55"/>
        <v/>
      </c>
      <c r="Y411" s="14">
        <f t="shared" si="52"/>
        <v>763</v>
      </c>
      <c r="Z411" s="11" t="str">
        <f t="shared" si="53"/>
        <v>SOMERSET BERKLEY</v>
      </c>
      <c r="AA411" s="11" t="str">
        <f t="shared" si="54"/>
        <v>Yes</v>
      </c>
      <c r="AB411" s="39">
        <f t="shared" si="57"/>
        <v>5000</v>
      </c>
      <c r="AC411" s="39">
        <f t="shared" si="58"/>
        <v>1392</v>
      </c>
      <c r="AE411" s="14"/>
      <c r="AF411" s="14"/>
    </row>
    <row r="412" spans="1:32">
      <c r="A412" s="10">
        <f t="shared" si="59"/>
        <v>403</v>
      </c>
      <c r="B412" s="17">
        <v>765</v>
      </c>
      <c r="C412" s="17" t="s">
        <v>72</v>
      </c>
      <c r="D412" s="9" t="s">
        <v>461</v>
      </c>
      <c r="E412" s="20">
        <v>126.96999999999998</v>
      </c>
      <c r="F412" s="44">
        <v>1</v>
      </c>
      <c r="G412" s="15">
        <v>42899</v>
      </c>
      <c r="H412" s="14">
        <v>5021391</v>
      </c>
      <c r="I412" s="14">
        <v>1517143</v>
      </c>
      <c r="J412" s="14">
        <v>3986342</v>
      </c>
      <c r="K412" s="14">
        <v>10524876</v>
      </c>
      <c r="L412" s="16">
        <v>719.25644444444401</v>
      </c>
      <c r="M412" s="14">
        <v>14633</v>
      </c>
      <c r="N412" s="14">
        <v>5000</v>
      </c>
      <c r="P412" s="14">
        <v>0</v>
      </c>
      <c r="Q412" s="14">
        <v>0</v>
      </c>
      <c r="R412" s="14">
        <v>0</v>
      </c>
      <c r="S412" s="14">
        <v>0</v>
      </c>
      <c r="T412" s="16">
        <v>0</v>
      </c>
      <c r="U412" s="14"/>
      <c r="V412" s="14"/>
      <c r="W412" s="14">
        <f t="shared" si="56"/>
        <v>0</v>
      </c>
      <c r="X412" s="14" t="str">
        <f t="shared" si="55"/>
        <v/>
      </c>
      <c r="Y412" s="14">
        <f t="shared" ref="Y412:Y448" si="60">B412</f>
        <v>765</v>
      </c>
      <c r="Z412" s="11" t="str">
        <f t="shared" ref="Z412:Z448" si="61">C412</f>
        <v xml:space="preserve">SOUTHERN BERKSHIRE           </v>
      </c>
      <c r="AA412" s="11" t="str">
        <f t="shared" ref="AA412:AA448" si="62">IF(D412="Yes", D412, "")</f>
        <v>Yes</v>
      </c>
      <c r="AB412" s="39">
        <f t="shared" si="57"/>
        <v>5000</v>
      </c>
      <c r="AC412" s="39">
        <f t="shared" si="58"/>
        <v>0</v>
      </c>
      <c r="AE412" s="14"/>
      <c r="AF412" s="14"/>
    </row>
    <row r="413" spans="1:32">
      <c r="A413" s="10">
        <f t="shared" si="59"/>
        <v>404</v>
      </c>
      <c r="B413" s="17">
        <v>766</v>
      </c>
      <c r="C413" s="17" t="s">
        <v>73</v>
      </c>
      <c r="D413" s="9" t="s">
        <v>461</v>
      </c>
      <c r="E413" s="20">
        <v>122.35999999999999</v>
      </c>
      <c r="F413" s="44">
        <v>1</v>
      </c>
      <c r="G413" s="15">
        <v>42899</v>
      </c>
      <c r="H413" s="14">
        <v>8961211</v>
      </c>
      <c r="I413" s="14">
        <v>1846436</v>
      </c>
      <c r="J413" s="14">
        <v>3622677</v>
      </c>
      <c r="K413" s="14">
        <v>14430324</v>
      </c>
      <c r="L413" s="16">
        <v>1454.1872222222148</v>
      </c>
      <c r="M413" s="14">
        <v>9923</v>
      </c>
      <c r="N413" s="14">
        <v>5000</v>
      </c>
      <c r="P413" s="14">
        <v>0</v>
      </c>
      <c r="Q413" s="14">
        <v>56930</v>
      </c>
      <c r="R413" s="14">
        <v>0</v>
      </c>
      <c r="S413" s="14">
        <v>56930</v>
      </c>
      <c r="T413" s="16">
        <v>44.835999999999991</v>
      </c>
      <c r="U413" s="14">
        <v>1270</v>
      </c>
      <c r="V413" s="14">
        <v>953</v>
      </c>
      <c r="W413" s="14">
        <f t="shared" si="56"/>
        <v>0</v>
      </c>
      <c r="X413" s="14" t="str">
        <f t="shared" si="55"/>
        <v/>
      </c>
      <c r="Y413" s="14">
        <f t="shared" si="60"/>
        <v>766</v>
      </c>
      <c r="Z413" s="11" t="str">
        <f t="shared" si="61"/>
        <v>SOUTHWICK TOLLAND</v>
      </c>
      <c r="AA413" s="11" t="str">
        <f t="shared" si="62"/>
        <v>Yes</v>
      </c>
      <c r="AB413" s="39">
        <f t="shared" si="57"/>
        <v>5000</v>
      </c>
      <c r="AC413" s="39">
        <f t="shared" si="58"/>
        <v>953</v>
      </c>
      <c r="AE413" s="14"/>
      <c r="AF413" s="14"/>
    </row>
    <row r="414" spans="1:32">
      <c r="A414" s="10">
        <f t="shared" si="59"/>
        <v>405</v>
      </c>
      <c r="B414" s="17">
        <v>767</v>
      </c>
      <c r="C414" s="17" t="s">
        <v>16</v>
      </c>
      <c r="D414" s="9" t="s">
        <v>461</v>
      </c>
      <c r="E414" s="20">
        <v>40.620000000000005</v>
      </c>
      <c r="F414" s="44">
        <v>1</v>
      </c>
      <c r="G414" s="15">
        <v>42899</v>
      </c>
      <c r="H414" s="14">
        <v>7373954</v>
      </c>
      <c r="I414" s="14">
        <v>1201976</v>
      </c>
      <c r="J414" s="14">
        <v>5202952</v>
      </c>
      <c r="K414" s="14">
        <v>13778882</v>
      </c>
      <c r="L414" s="16">
        <v>1195.6476111111101</v>
      </c>
      <c r="M414" s="14">
        <v>11524</v>
      </c>
      <c r="N414" s="14">
        <v>5000</v>
      </c>
      <c r="P414" s="14">
        <v>52921</v>
      </c>
      <c r="Q414" s="14">
        <v>263284</v>
      </c>
      <c r="R414" s="14">
        <v>37340</v>
      </c>
      <c r="S414" s="14">
        <v>353545</v>
      </c>
      <c r="T414" s="16">
        <v>261.89805555555552</v>
      </c>
      <c r="U414" s="14">
        <v>1350</v>
      </c>
      <c r="V414" s="14">
        <v>1013</v>
      </c>
      <c r="W414" s="14">
        <f t="shared" si="56"/>
        <v>0</v>
      </c>
      <c r="X414" s="14" t="str">
        <f t="shared" si="55"/>
        <v/>
      </c>
      <c r="Y414" s="14">
        <f t="shared" si="60"/>
        <v>767</v>
      </c>
      <c r="Z414" s="11" t="str">
        <f t="shared" si="61"/>
        <v xml:space="preserve">SPENCER EAST BROOKFIELD      </v>
      </c>
      <c r="AA414" s="11" t="str">
        <f t="shared" si="62"/>
        <v>Yes</v>
      </c>
      <c r="AB414" s="39">
        <f t="shared" si="57"/>
        <v>5000</v>
      </c>
      <c r="AC414" s="39">
        <f t="shared" si="58"/>
        <v>1013</v>
      </c>
      <c r="AE414" s="14"/>
      <c r="AF414" s="14"/>
    </row>
    <row r="415" spans="1:32">
      <c r="A415" s="10">
        <f t="shared" si="59"/>
        <v>406</v>
      </c>
      <c r="B415" s="17">
        <v>770</v>
      </c>
      <c r="C415" s="17" t="s">
        <v>17</v>
      </c>
      <c r="D415" s="9" t="s">
        <v>461</v>
      </c>
      <c r="E415" s="20">
        <v>176.34</v>
      </c>
      <c r="F415" s="44">
        <v>1</v>
      </c>
      <c r="G415" s="15">
        <v>42899</v>
      </c>
      <c r="H415" s="14">
        <v>8373629</v>
      </c>
      <c r="I415" s="14">
        <v>1304132</v>
      </c>
      <c r="J415" s="14">
        <v>4036180</v>
      </c>
      <c r="K415" s="14">
        <v>13713941</v>
      </c>
      <c r="L415" s="16">
        <v>1236.4843888888925</v>
      </c>
      <c r="M415" s="14">
        <v>11091</v>
      </c>
      <c r="N415" s="14">
        <v>5000</v>
      </c>
      <c r="P415" s="14">
        <v>2383237</v>
      </c>
      <c r="Q415" s="14">
        <v>499574</v>
      </c>
      <c r="R415" s="14">
        <v>1148746</v>
      </c>
      <c r="S415" s="14">
        <v>4031557</v>
      </c>
      <c r="T415" s="16">
        <v>473.66044444444509</v>
      </c>
      <c r="U415" s="14">
        <v>8511</v>
      </c>
      <c r="V415" s="14">
        <v>5000</v>
      </c>
      <c r="W415" s="14">
        <f t="shared" si="56"/>
        <v>0</v>
      </c>
      <c r="X415" s="14" t="str">
        <f t="shared" si="55"/>
        <v/>
      </c>
      <c r="Y415" s="14">
        <f t="shared" si="60"/>
        <v>770</v>
      </c>
      <c r="Z415" s="11" t="str">
        <f t="shared" si="61"/>
        <v xml:space="preserve">TANTASQUA                    </v>
      </c>
      <c r="AA415" s="11" t="str">
        <f t="shared" si="62"/>
        <v>Yes</v>
      </c>
      <c r="AB415" s="39">
        <f t="shared" si="57"/>
        <v>5000</v>
      </c>
      <c r="AC415" s="39">
        <f t="shared" si="58"/>
        <v>5000</v>
      </c>
      <c r="AE415" s="14"/>
      <c r="AF415" s="14"/>
    </row>
    <row r="416" spans="1:32">
      <c r="A416" s="10">
        <f t="shared" si="59"/>
        <v>407</v>
      </c>
      <c r="B416" s="17">
        <v>773</v>
      </c>
      <c r="C416" s="17" t="s">
        <v>74</v>
      </c>
      <c r="D416" s="9" t="s">
        <v>461</v>
      </c>
      <c r="E416" s="20">
        <v>143.16999999999999</v>
      </c>
      <c r="F416" s="44">
        <v>1</v>
      </c>
      <c r="G416" s="15">
        <v>42899</v>
      </c>
      <c r="H416" s="14">
        <v>14879936</v>
      </c>
      <c r="I416" s="14">
        <v>2418501</v>
      </c>
      <c r="J416" s="14">
        <v>8759146</v>
      </c>
      <c r="K416" s="14">
        <v>26057583</v>
      </c>
      <c r="L416" s="16">
        <v>2481.6535000000094</v>
      </c>
      <c r="M416" s="14">
        <v>10500</v>
      </c>
      <c r="N416" s="14">
        <v>5000</v>
      </c>
      <c r="P416" s="14">
        <v>0</v>
      </c>
      <c r="Q416" s="14">
        <v>0</v>
      </c>
      <c r="R416" s="14">
        <v>0</v>
      </c>
      <c r="S416" s="14">
        <v>0</v>
      </c>
      <c r="T416" s="16">
        <v>0</v>
      </c>
      <c r="U416" s="14"/>
      <c r="V416" s="14"/>
      <c r="W416" s="14">
        <f t="shared" si="56"/>
        <v>0</v>
      </c>
      <c r="X416" s="14" t="str">
        <f t="shared" si="55"/>
        <v/>
      </c>
      <c r="Y416" s="14">
        <f t="shared" si="60"/>
        <v>773</v>
      </c>
      <c r="Z416" s="11" t="str">
        <f t="shared" si="61"/>
        <v xml:space="preserve">TRITON                       </v>
      </c>
      <c r="AA416" s="11" t="str">
        <f t="shared" si="62"/>
        <v>Yes</v>
      </c>
      <c r="AB416" s="39">
        <f t="shared" si="57"/>
        <v>5000</v>
      </c>
      <c r="AC416" s="39">
        <f t="shared" si="58"/>
        <v>0</v>
      </c>
      <c r="AE416" s="14"/>
      <c r="AF416" s="14"/>
    </row>
    <row r="417" spans="1:32">
      <c r="A417" s="10">
        <f t="shared" si="59"/>
        <v>408</v>
      </c>
      <c r="B417" s="17">
        <v>774</v>
      </c>
      <c r="C417" s="17" t="s">
        <v>89</v>
      </c>
      <c r="D417" s="9" t="s">
        <v>461</v>
      </c>
      <c r="E417" s="20">
        <v>55.779999999999994</v>
      </c>
      <c r="F417" s="44">
        <v>1</v>
      </c>
      <c r="G417" s="15">
        <v>42899</v>
      </c>
      <c r="H417" s="14">
        <v>3697213</v>
      </c>
      <c r="I417" s="14">
        <v>1002501</v>
      </c>
      <c r="J417" s="14">
        <v>2401597</v>
      </c>
      <c r="K417" s="14">
        <v>7101311</v>
      </c>
      <c r="L417" s="16">
        <v>352.96822222222198</v>
      </c>
      <c r="M417" s="14">
        <v>20119</v>
      </c>
      <c r="N417" s="14">
        <v>5000</v>
      </c>
      <c r="P417" s="14">
        <v>0</v>
      </c>
      <c r="Q417" s="14">
        <v>0</v>
      </c>
      <c r="R417" s="14">
        <v>0</v>
      </c>
      <c r="S417" s="14">
        <v>0</v>
      </c>
      <c r="T417" s="16">
        <v>0</v>
      </c>
      <c r="U417" s="14"/>
      <c r="V417" s="14"/>
      <c r="W417" s="14">
        <f t="shared" si="56"/>
        <v>0</v>
      </c>
      <c r="X417" s="14" t="str">
        <f t="shared" si="55"/>
        <v/>
      </c>
      <c r="Y417" s="14">
        <f t="shared" si="60"/>
        <v>774</v>
      </c>
      <c r="Z417" s="11" t="str">
        <f t="shared" si="61"/>
        <v>UPISLAND</v>
      </c>
      <c r="AA417" s="11" t="str">
        <f t="shared" si="62"/>
        <v>Yes</v>
      </c>
      <c r="AB417" s="39">
        <f t="shared" si="57"/>
        <v>5000</v>
      </c>
      <c r="AC417" s="39">
        <f t="shared" si="58"/>
        <v>0</v>
      </c>
      <c r="AE417" s="14"/>
      <c r="AF417" s="14"/>
    </row>
    <row r="418" spans="1:32">
      <c r="A418" s="10">
        <f t="shared" si="59"/>
        <v>409</v>
      </c>
      <c r="B418" s="17">
        <v>775</v>
      </c>
      <c r="C418" s="17" t="s">
        <v>18</v>
      </c>
      <c r="D418" s="9" t="s">
        <v>461</v>
      </c>
      <c r="E418" s="20">
        <v>145.30000000000001</v>
      </c>
      <c r="F418" s="44">
        <v>1</v>
      </c>
      <c r="G418" s="15">
        <v>42899</v>
      </c>
      <c r="H418" s="14">
        <v>31648259</v>
      </c>
      <c r="I418" s="14">
        <v>5676514</v>
      </c>
      <c r="J418" s="14">
        <v>14892648</v>
      </c>
      <c r="K418" s="14">
        <v>52217421</v>
      </c>
      <c r="L418" s="16">
        <v>6967.6641666667992</v>
      </c>
      <c r="M418" s="14">
        <v>7494</v>
      </c>
      <c r="N418" s="14">
        <v>5000</v>
      </c>
      <c r="P418" s="14">
        <v>3906.32</v>
      </c>
      <c r="Q418" s="14">
        <v>0</v>
      </c>
      <c r="R418" s="14">
        <v>1839</v>
      </c>
      <c r="S418" s="14">
        <v>5745.32</v>
      </c>
      <c r="T418" s="16">
        <v>0</v>
      </c>
      <c r="U418" s="14"/>
      <c r="V418" s="14"/>
      <c r="W418" s="14">
        <f t="shared" si="56"/>
        <v>0</v>
      </c>
      <c r="X418" s="14" t="str">
        <f t="shared" si="55"/>
        <v/>
      </c>
      <c r="Y418" s="14">
        <f t="shared" si="60"/>
        <v>775</v>
      </c>
      <c r="Z418" s="11" t="str">
        <f t="shared" si="61"/>
        <v xml:space="preserve">WACHUSETT                    </v>
      </c>
      <c r="AA418" s="11" t="str">
        <f t="shared" si="62"/>
        <v>Yes</v>
      </c>
      <c r="AB418" s="39">
        <f t="shared" si="57"/>
        <v>5000</v>
      </c>
      <c r="AC418" s="39">
        <f t="shared" si="58"/>
        <v>0</v>
      </c>
      <c r="AE418" s="14"/>
      <c r="AF418" s="14"/>
    </row>
    <row r="419" spans="1:32">
      <c r="A419" s="10">
        <f t="shared" si="59"/>
        <v>410</v>
      </c>
      <c r="B419" s="17">
        <v>778</v>
      </c>
      <c r="C419" s="17" t="s">
        <v>86</v>
      </c>
      <c r="D419" s="9" t="s">
        <v>461</v>
      </c>
      <c r="E419" s="20">
        <v>177.97</v>
      </c>
      <c r="F419" s="44">
        <v>1</v>
      </c>
      <c r="G419" s="15">
        <v>42899</v>
      </c>
      <c r="H419" s="14">
        <v>6128976</v>
      </c>
      <c r="I419" s="14">
        <v>1093664</v>
      </c>
      <c r="J419" s="14">
        <v>3226758</v>
      </c>
      <c r="K419" s="14">
        <v>10449398</v>
      </c>
      <c r="L419" s="16">
        <v>1336.9979999999985</v>
      </c>
      <c r="M419" s="14">
        <v>7816</v>
      </c>
      <c r="N419" s="14">
        <v>5000</v>
      </c>
      <c r="P419" s="14">
        <v>0</v>
      </c>
      <c r="Q419" s="14">
        <v>0</v>
      </c>
      <c r="R419" s="14">
        <v>0</v>
      </c>
      <c r="S419" s="14">
        <v>0</v>
      </c>
      <c r="T419" s="16">
        <v>0</v>
      </c>
      <c r="U419" s="14"/>
      <c r="V419" s="14"/>
      <c r="W419" s="14">
        <f t="shared" si="56"/>
        <v>0</v>
      </c>
      <c r="X419" s="14" t="str">
        <f t="shared" si="55"/>
        <v/>
      </c>
      <c r="Y419" s="14">
        <f t="shared" si="60"/>
        <v>778</v>
      </c>
      <c r="Z419" s="11" t="str">
        <f t="shared" si="61"/>
        <v>QUABOAG</v>
      </c>
      <c r="AA419" s="11" t="str">
        <f t="shared" si="62"/>
        <v>Yes</v>
      </c>
      <c r="AB419" s="39">
        <f t="shared" si="57"/>
        <v>5000</v>
      </c>
      <c r="AC419" s="39">
        <f t="shared" si="58"/>
        <v>0</v>
      </c>
      <c r="AE419" s="14"/>
      <c r="AF419" s="14"/>
    </row>
    <row r="420" spans="1:32">
      <c r="A420" s="10">
        <f t="shared" si="59"/>
        <v>411</v>
      </c>
      <c r="B420" s="11">
        <v>780</v>
      </c>
      <c r="C420" s="11" t="s">
        <v>372</v>
      </c>
      <c r="D420" s="9" t="s">
        <v>461</v>
      </c>
      <c r="E420" s="20">
        <v>38.68</v>
      </c>
      <c r="F420" s="44">
        <v>1</v>
      </c>
      <c r="G420" s="15">
        <v>42899</v>
      </c>
      <c r="H420" s="14">
        <v>18273372</v>
      </c>
      <c r="I420" s="14">
        <v>3453239</v>
      </c>
      <c r="J420" s="14">
        <v>9680653</v>
      </c>
      <c r="K420" s="14">
        <v>31407264</v>
      </c>
      <c r="L420" s="16">
        <v>3853.6408333333179</v>
      </c>
      <c r="M420" s="14">
        <v>8150</v>
      </c>
      <c r="N420" s="14">
        <v>5000</v>
      </c>
      <c r="P420" s="14">
        <v>0</v>
      </c>
      <c r="Q420" s="14">
        <v>0</v>
      </c>
      <c r="R420" s="14">
        <v>0</v>
      </c>
      <c r="S420" s="14">
        <v>0</v>
      </c>
      <c r="T420" s="16">
        <v>0</v>
      </c>
      <c r="U420" s="14"/>
      <c r="V420" s="14"/>
      <c r="W420" s="14">
        <f t="shared" si="56"/>
        <v>0</v>
      </c>
      <c r="X420" s="14" t="str">
        <f t="shared" si="55"/>
        <v/>
      </c>
      <c r="Y420" s="14">
        <f t="shared" si="60"/>
        <v>780</v>
      </c>
      <c r="Z420" s="11" t="str">
        <f t="shared" si="61"/>
        <v>WHITMAN HANSON</v>
      </c>
      <c r="AA420" s="11" t="str">
        <f t="shared" si="62"/>
        <v>Yes</v>
      </c>
      <c r="AB420" s="39">
        <f t="shared" si="57"/>
        <v>5000</v>
      </c>
      <c r="AC420" s="39">
        <f t="shared" si="58"/>
        <v>0</v>
      </c>
      <c r="AE420" s="14"/>
      <c r="AF420" s="14"/>
    </row>
    <row r="421" spans="1:32">
      <c r="A421" s="10">
        <f t="shared" si="59"/>
        <v>412</v>
      </c>
      <c r="B421" s="11">
        <v>801</v>
      </c>
      <c r="C421" s="11" t="s">
        <v>373</v>
      </c>
      <c r="D421" s="9" t="s">
        <v>101</v>
      </c>
      <c r="E421" s="20">
        <v>0</v>
      </c>
      <c r="F421" s="44">
        <v>1</v>
      </c>
      <c r="G421" s="15"/>
      <c r="H421" s="14"/>
      <c r="I421" s="14"/>
      <c r="J421" s="14"/>
      <c r="K421" s="14"/>
      <c r="L421" s="16"/>
      <c r="M421" s="14"/>
      <c r="N421" s="14"/>
      <c r="P421" s="14"/>
      <c r="Q421" s="14"/>
      <c r="R421" s="14"/>
      <c r="S421" s="14"/>
      <c r="T421" s="16"/>
      <c r="U421" s="14"/>
      <c r="V421" s="14"/>
      <c r="W421" s="14">
        <f t="shared" si="56"/>
        <v>3</v>
      </c>
      <c r="X421" s="14" t="str">
        <f t="shared" si="55"/>
        <v>You have chosen a district that does not enroll school choice pupils in FY17</v>
      </c>
      <c r="Y421" s="14">
        <f t="shared" si="60"/>
        <v>801</v>
      </c>
      <c r="Z421" s="11" t="str">
        <f t="shared" si="61"/>
        <v>ASSABET VALLEY</v>
      </c>
      <c r="AA421" s="11" t="str">
        <f t="shared" si="62"/>
        <v/>
      </c>
      <c r="AB421" s="39">
        <f t="shared" si="57"/>
        <v>0</v>
      </c>
      <c r="AC421" s="39">
        <f t="shared" si="58"/>
        <v>0</v>
      </c>
      <c r="AE421" s="14"/>
      <c r="AF421" s="14"/>
    </row>
    <row r="422" spans="1:32">
      <c r="A422" s="10">
        <f t="shared" si="59"/>
        <v>413</v>
      </c>
      <c r="B422" s="11">
        <v>805</v>
      </c>
      <c r="C422" s="11" t="s">
        <v>374</v>
      </c>
      <c r="D422" s="9" t="s">
        <v>101</v>
      </c>
      <c r="E422" s="20">
        <v>0</v>
      </c>
      <c r="F422" s="44">
        <v>1</v>
      </c>
      <c r="G422" s="15"/>
      <c r="H422" s="14"/>
      <c r="I422" s="14"/>
      <c r="J422" s="14"/>
      <c r="K422" s="14"/>
      <c r="L422" s="16"/>
      <c r="M422" s="14"/>
      <c r="N422" s="14"/>
      <c r="P422" s="14"/>
      <c r="Q422" s="14"/>
      <c r="R422" s="14"/>
      <c r="S422" s="14"/>
      <c r="T422" s="16"/>
      <c r="U422" s="14"/>
      <c r="V422" s="14"/>
      <c r="W422" s="14">
        <f t="shared" si="56"/>
        <v>3</v>
      </c>
      <c r="X422" s="14" t="str">
        <f t="shared" si="55"/>
        <v>You have chosen a district that does not enroll school choice pupils in FY17</v>
      </c>
      <c r="Y422" s="14">
        <f t="shared" si="60"/>
        <v>805</v>
      </c>
      <c r="Z422" s="11" t="str">
        <f t="shared" si="61"/>
        <v>BLACKSTONE VALLEY</v>
      </c>
      <c r="AA422" s="11" t="str">
        <f t="shared" si="62"/>
        <v/>
      </c>
      <c r="AB422" s="39">
        <f t="shared" si="57"/>
        <v>0</v>
      </c>
      <c r="AC422" s="39">
        <f t="shared" si="58"/>
        <v>0</v>
      </c>
      <c r="AE422" s="14"/>
      <c r="AF422" s="14"/>
    </row>
    <row r="423" spans="1:32">
      <c r="A423" s="10">
        <f t="shared" si="59"/>
        <v>414</v>
      </c>
      <c r="B423" s="11">
        <v>806</v>
      </c>
      <c r="C423" s="11" t="s">
        <v>375</v>
      </c>
      <c r="D423" s="9" t="s">
        <v>101</v>
      </c>
      <c r="E423" s="20">
        <v>0</v>
      </c>
      <c r="F423" s="44">
        <v>1</v>
      </c>
      <c r="G423" s="15"/>
      <c r="H423" s="14"/>
      <c r="I423" s="14"/>
      <c r="J423" s="14"/>
      <c r="K423" s="14"/>
      <c r="L423" s="16"/>
      <c r="M423" s="14"/>
      <c r="N423" s="14"/>
      <c r="P423" s="14"/>
      <c r="Q423" s="14"/>
      <c r="R423" s="14"/>
      <c r="S423" s="14"/>
      <c r="T423" s="16"/>
      <c r="U423" s="14"/>
      <c r="V423" s="14"/>
      <c r="W423" s="14">
        <f t="shared" si="56"/>
        <v>3</v>
      </c>
      <c r="X423" s="14" t="str">
        <f t="shared" si="55"/>
        <v>You have chosen a district that does not enroll school choice pupils in FY17</v>
      </c>
      <c r="Y423" s="14">
        <f t="shared" si="60"/>
        <v>806</v>
      </c>
      <c r="Z423" s="11" t="str">
        <f t="shared" si="61"/>
        <v>BLUE HILLS</v>
      </c>
      <c r="AA423" s="11" t="str">
        <f t="shared" si="62"/>
        <v/>
      </c>
      <c r="AB423" s="39">
        <f t="shared" si="57"/>
        <v>0</v>
      </c>
      <c r="AC423" s="39">
        <f t="shared" si="58"/>
        <v>0</v>
      </c>
      <c r="AE423" s="14"/>
      <c r="AF423" s="14"/>
    </row>
    <row r="424" spans="1:32">
      <c r="A424" s="10">
        <f t="shared" si="59"/>
        <v>415</v>
      </c>
      <c r="B424" s="11">
        <v>810</v>
      </c>
      <c r="C424" s="11" t="s">
        <v>376</v>
      </c>
      <c r="D424" s="9" t="s">
        <v>101</v>
      </c>
      <c r="E424" s="20">
        <v>0</v>
      </c>
      <c r="F424" s="44">
        <v>1</v>
      </c>
      <c r="G424" s="15"/>
      <c r="H424" s="14"/>
      <c r="I424" s="14"/>
      <c r="J424" s="14"/>
      <c r="K424" s="14"/>
      <c r="L424" s="16"/>
      <c r="M424" s="14"/>
      <c r="N424" s="14"/>
      <c r="P424" s="14"/>
      <c r="Q424" s="14"/>
      <c r="R424" s="14"/>
      <c r="S424" s="14"/>
      <c r="T424" s="16"/>
      <c r="U424" s="14"/>
      <c r="V424" s="14"/>
      <c r="W424" s="14">
        <f t="shared" si="56"/>
        <v>3</v>
      </c>
      <c r="X424" s="14" t="str">
        <f t="shared" si="55"/>
        <v>You have chosen a district that does not enroll school choice pupils in FY17</v>
      </c>
      <c r="Y424" s="14">
        <f t="shared" si="60"/>
        <v>810</v>
      </c>
      <c r="Z424" s="11" t="str">
        <f t="shared" si="61"/>
        <v>BRISTOL PLYMOUTH</v>
      </c>
      <c r="AA424" s="11" t="str">
        <f t="shared" si="62"/>
        <v/>
      </c>
      <c r="AB424" s="39">
        <f t="shared" si="57"/>
        <v>0</v>
      </c>
      <c r="AC424" s="39">
        <f t="shared" si="58"/>
        <v>0</v>
      </c>
      <c r="AE424" s="14"/>
      <c r="AF424" s="14"/>
    </row>
    <row r="425" spans="1:32">
      <c r="A425" s="10">
        <f t="shared" si="59"/>
        <v>416</v>
      </c>
      <c r="B425" s="11">
        <v>815</v>
      </c>
      <c r="C425" s="11" t="s">
        <v>377</v>
      </c>
      <c r="D425" s="9" t="s">
        <v>101</v>
      </c>
      <c r="E425" s="20">
        <v>0</v>
      </c>
      <c r="F425" s="44">
        <v>1</v>
      </c>
      <c r="G425" s="15"/>
      <c r="H425" s="14"/>
      <c r="I425" s="14"/>
      <c r="J425" s="14"/>
      <c r="K425" s="14"/>
      <c r="L425" s="16"/>
      <c r="M425" s="14"/>
      <c r="N425" s="14"/>
      <c r="P425" s="14"/>
      <c r="Q425" s="14"/>
      <c r="R425" s="14"/>
      <c r="S425" s="14"/>
      <c r="T425" s="16"/>
      <c r="U425" s="14"/>
      <c r="V425" s="14"/>
      <c r="W425" s="14">
        <f t="shared" si="56"/>
        <v>3</v>
      </c>
      <c r="X425" s="14" t="str">
        <f t="shared" si="55"/>
        <v>You have chosen a district that does not enroll school choice pupils in FY17</v>
      </c>
      <c r="Y425" s="14">
        <f t="shared" si="60"/>
        <v>815</v>
      </c>
      <c r="Z425" s="11" t="str">
        <f t="shared" si="61"/>
        <v>CAPE COD</v>
      </c>
      <c r="AA425" s="11" t="str">
        <f t="shared" si="62"/>
        <v/>
      </c>
      <c r="AB425" s="39">
        <f t="shared" si="57"/>
        <v>0</v>
      </c>
      <c r="AC425" s="39">
        <f t="shared" si="58"/>
        <v>0</v>
      </c>
      <c r="AE425" s="14"/>
      <c r="AF425" s="14"/>
    </row>
    <row r="426" spans="1:32">
      <c r="A426" s="10">
        <f t="shared" si="59"/>
        <v>417</v>
      </c>
      <c r="B426" s="11">
        <v>817</v>
      </c>
      <c r="C426" s="11" t="s">
        <v>411</v>
      </c>
      <c r="D426" s="24" t="s">
        <v>461</v>
      </c>
      <c r="E426" s="20">
        <v>0</v>
      </c>
      <c r="F426" s="44">
        <v>1</v>
      </c>
      <c r="G426" s="15">
        <v>42899</v>
      </c>
      <c r="H426" s="14">
        <v>0</v>
      </c>
      <c r="I426" s="14">
        <v>0</v>
      </c>
      <c r="J426" s="14">
        <v>0</v>
      </c>
      <c r="K426" s="14">
        <v>0</v>
      </c>
      <c r="L426" s="16">
        <v>0</v>
      </c>
      <c r="M426" s="14" t="s">
        <v>93</v>
      </c>
      <c r="N426" s="14">
        <v>0</v>
      </c>
      <c r="P426" s="14">
        <v>9190049.8300000001</v>
      </c>
      <c r="Q426" s="14">
        <v>2039937</v>
      </c>
      <c r="R426" s="14">
        <v>6321263</v>
      </c>
      <c r="S426" s="14">
        <v>17551249.829999998</v>
      </c>
      <c r="T426" s="16">
        <v>1146.3104444444427</v>
      </c>
      <c r="U426" s="14">
        <v>15311</v>
      </c>
      <c r="V426" s="14">
        <v>5000</v>
      </c>
      <c r="W426" s="14">
        <f t="shared" si="56"/>
        <v>0</v>
      </c>
      <c r="X426" s="14" t="str">
        <f t="shared" si="55"/>
        <v/>
      </c>
      <c r="Y426" s="14">
        <f t="shared" si="60"/>
        <v>817</v>
      </c>
      <c r="Z426" s="11" t="str">
        <f t="shared" si="61"/>
        <v>NORTH SHORE</v>
      </c>
      <c r="AA426" s="11" t="str">
        <f t="shared" si="62"/>
        <v>Yes</v>
      </c>
      <c r="AB426" s="39">
        <f t="shared" si="57"/>
        <v>0</v>
      </c>
      <c r="AC426" s="39">
        <f t="shared" si="58"/>
        <v>5000</v>
      </c>
      <c r="AE426" s="14"/>
      <c r="AF426" s="14"/>
    </row>
    <row r="427" spans="1:32">
      <c r="A427" s="10">
        <f t="shared" si="59"/>
        <v>418</v>
      </c>
      <c r="B427" s="11">
        <v>818</v>
      </c>
      <c r="C427" s="11" t="s">
        <v>378</v>
      </c>
      <c r="D427" s="9" t="s">
        <v>101</v>
      </c>
      <c r="E427" s="20">
        <v>0</v>
      </c>
      <c r="F427" s="44">
        <v>1</v>
      </c>
      <c r="G427" s="15"/>
      <c r="H427" s="14"/>
      <c r="I427" s="14"/>
      <c r="J427" s="14"/>
      <c r="K427" s="14"/>
      <c r="L427" s="16"/>
      <c r="M427" s="14"/>
      <c r="N427" s="14"/>
      <c r="P427" s="14"/>
      <c r="Q427" s="14"/>
      <c r="R427" s="14"/>
      <c r="S427" s="14"/>
      <c r="T427" s="16"/>
      <c r="U427" s="14"/>
      <c r="V427" s="14"/>
      <c r="W427" s="14">
        <f t="shared" si="56"/>
        <v>3</v>
      </c>
      <c r="X427" s="14" t="str">
        <f t="shared" si="55"/>
        <v>You have chosen a district that does not enroll school choice pupils in FY17</v>
      </c>
      <c r="Y427" s="14">
        <f t="shared" si="60"/>
        <v>818</v>
      </c>
      <c r="Z427" s="11" t="str">
        <f t="shared" si="61"/>
        <v>FRANKLIN COUNTY</v>
      </c>
      <c r="AA427" s="11" t="str">
        <f t="shared" si="62"/>
        <v/>
      </c>
      <c r="AB427" s="39">
        <f t="shared" si="57"/>
        <v>0</v>
      </c>
      <c r="AC427" s="39">
        <f t="shared" si="58"/>
        <v>0</v>
      </c>
      <c r="AE427" s="14"/>
      <c r="AF427" s="14"/>
    </row>
    <row r="428" spans="1:32">
      <c r="A428" s="10">
        <f t="shared" si="59"/>
        <v>419</v>
      </c>
      <c r="B428" s="11">
        <v>821</v>
      </c>
      <c r="C428" s="11" t="s">
        <v>379</v>
      </c>
      <c r="D428" s="9" t="s">
        <v>101</v>
      </c>
      <c r="E428" s="20">
        <v>0</v>
      </c>
      <c r="F428" s="44">
        <v>1</v>
      </c>
      <c r="G428" s="15"/>
      <c r="H428" s="14"/>
      <c r="I428" s="14"/>
      <c r="J428" s="14"/>
      <c r="K428" s="14"/>
      <c r="L428" s="16"/>
      <c r="M428" s="14"/>
      <c r="N428" s="14"/>
      <c r="P428" s="14"/>
      <c r="Q428" s="14"/>
      <c r="R428" s="14"/>
      <c r="S428" s="14"/>
      <c r="T428" s="16"/>
      <c r="U428" s="14"/>
      <c r="V428" s="14"/>
      <c r="W428" s="14">
        <f t="shared" si="56"/>
        <v>3</v>
      </c>
      <c r="X428" s="14" t="str">
        <f t="shared" si="55"/>
        <v>You have chosen a district that does not enroll school choice pupils in FY17</v>
      </c>
      <c r="Y428" s="14">
        <f t="shared" si="60"/>
        <v>821</v>
      </c>
      <c r="Z428" s="11" t="str">
        <f t="shared" si="61"/>
        <v>GREATER FALL RIVER</v>
      </c>
      <c r="AA428" s="11" t="str">
        <f t="shared" si="62"/>
        <v/>
      </c>
      <c r="AB428" s="39">
        <f t="shared" si="57"/>
        <v>0</v>
      </c>
      <c r="AC428" s="39">
        <f t="shared" si="58"/>
        <v>0</v>
      </c>
      <c r="AE428" s="14"/>
      <c r="AF428" s="14"/>
    </row>
    <row r="429" spans="1:32">
      <c r="A429" s="10">
        <f t="shared" si="59"/>
        <v>420</v>
      </c>
      <c r="B429" s="17">
        <v>823</v>
      </c>
      <c r="C429" s="17" t="s">
        <v>75</v>
      </c>
      <c r="D429" s="9" t="s">
        <v>461</v>
      </c>
      <c r="E429" s="20">
        <v>4.6899999999999995</v>
      </c>
      <c r="F429" s="44">
        <v>1</v>
      </c>
      <c r="G429" s="15">
        <v>42899</v>
      </c>
      <c r="H429" s="14">
        <v>257244</v>
      </c>
      <c r="I429" s="14">
        <v>0</v>
      </c>
      <c r="J429" s="14">
        <v>174831</v>
      </c>
      <c r="K429" s="14">
        <v>432075</v>
      </c>
      <c r="L429" s="16">
        <v>0</v>
      </c>
      <c r="M429" s="14" t="s">
        <v>93</v>
      </c>
      <c r="N429" s="14">
        <v>0</v>
      </c>
      <c r="P429" s="14">
        <v>11370154.710000001</v>
      </c>
      <c r="Q429" s="14">
        <v>2400042</v>
      </c>
      <c r="R429" s="14">
        <v>7727527</v>
      </c>
      <c r="S429" s="14">
        <v>21497723.710000001</v>
      </c>
      <c r="T429" s="16">
        <v>1294.9542222222206</v>
      </c>
      <c r="U429" s="14">
        <v>16601</v>
      </c>
      <c r="V429" s="14">
        <v>5000</v>
      </c>
      <c r="W429" s="14">
        <f t="shared" si="56"/>
        <v>0</v>
      </c>
      <c r="X429" s="14" t="str">
        <f t="shared" si="55"/>
        <v/>
      </c>
      <c r="Y429" s="14">
        <f t="shared" si="60"/>
        <v>823</v>
      </c>
      <c r="Z429" s="11" t="str">
        <f t="shared" si="61"/>
        <v xml:space="preserve">GREATER LAWRENCE             </v>
      </c>
      <c r="AA429" s="11" t="str">
        <f t="shared" si="62"/>
        <v>Yes</v>
      </c>
      <c r="AB429" s="39">
        <f t="shared" si="57"/>
        <v>0</v>
      </c>
      <c r="AC429" s="39">
        <f t="shared" si="58"/>
        <v>5000</v>
      </c>
      <c r="AE429" s="14"/>
      <c r="AF429" s="14"/>
    </row>
    <row r="430" spans="1:32">
      <c r="A430" s="10">
        <f t="shared" si="59"/>
        <v>421</v>
      </c>
      <c r="B430" s="11">
        <v>825</v>
      </c>
      <c r="C430" s="11" t="s">
        <v>380</v>
      </c>
      <c r="D430" s="9" t="s">
        <v>101</v>
      </c>
      <c r="E430" s="20">
        <v>0</v>
      </c>
      <c r="F430" s="44">
        <v>1</v>
      </c>
      <c r="G430" s="15"/>
      <c r="H430" s="14"/>
      <c r="I430" s="14"/>
      <c r="J430" s="14"/>
      <c r="K430" s="14"/>
      <c r="L430" s="16"/>
      <c r="M430" s="14"/>
      <c r="N430" s="14"/>
      <c r="P430" s="14"/>
      <c r="Q430" s="14"/>
      <c r="R430" s="14"/>
      <c r="S430" s="14"/>
      <c r="T430" s="16"/>
      <c r="U430" s="14"/>
      <c r="V430" s="14"/>
      <c r="W430" s="14">
        <f t="shared" si="56"/>
        <v>3</v>
      </c>
      <c r="X430" s="14" t="str">
        <f t="shared" si="55"/>
        <v>You have chosen a district that does not enroll school choice pupils in FY17</v>
      </c>
      <c r="Y430" s="14">
        <f t="shared" si="60"/>
        <v>825</v>
      </c>
      <c r="Z430" s="11" t="str">
        <f t="shared" si="61"/>
        <v>GREATER NEW BEDFORD</v>
      </c>
      <c r="AA430" s="11" t="str">
        <f t="shared" si="62"/>
        <v/>
      </c>
      <c r="AB430" s="39">
        <f t="shared" si="57"/>
        <v>0</v>
      </c>
      <c r="AC430" s="39">
        <f t="shared" si="58"/>
        <v>0</v>
      </c>
      <c r="AE430" s="14"/>
      <c r="AF430" s="14"/>
    </row>
    <row r="431" spans="1:32">
      <c r="A431" s="10">
        <f t="shared" si="59"/>
        <v>422</v>
      </c>
      <c r="B431" s="17">
        <v>828</v>
      </c>
      <c r="C431" s="17" t="s">
        <v>76</v>
      </c>
      <c r="D431" s="9" t="s">
        <v>461</v>
      </c>
      <c r="E431" s="20">
        <v>0</v>
      </c>
      <c r="F431" s="44">
        <v>1</v>
      </c>
      <c r="G431" s="15">
        <v>42899</v>
      </c>
      <c r="H431" s="14">
        <v>400106</v>
      </c>
      <c r="I431" s="14">
        <v>4843</v>
      </c>
      <c r="J431" s="14">
        <v>269651</v>
      </c>
      <c r="K431" s="14">
        <v>674600</v>
      </c>
      <c r="L431" s="16">
        <v>4.1955</v>
      </c>
      <c r="M431" s="14">
        <v>160791</v>
      </c>
      <c r="N431" s="14">
        <v>5000</v>
      </c>
      <c r="P431" s="14">
        <v>16573701.639999999</v>
      </c>
      <c r="Q431" s="14">
        <v>2270202</v>
      </c>
      <c r="R431" s="14">
        <v>11169824</v>
      </c>
      <c r="S431" s="14">
        <v>30013727.640000001</v>
      </c>
      <c r="T431" s="16">
        <v>1966.5644444444399</v>
      </c>
      <c r="U431" s="14">
        <v>15262</v>
      </c>
      <c r="V431" s="14">
        <v>5000</v>
      </c>
      <c r="W431" s="14">
        <f t="shared" si="56"/>
        <v>0</v>
      </c>
      <c r="X431" s="14" t="str">
        <f t="shared" si="55"/>
        <v/>
      </c>
      <c r="Y431" s="14">
        <f t="shared" si="60"/>
        <v>828</v>
      </c>
      <c r="Z431" s="11" t="str">
        <f t="shared" si="61"/>
        <v xml:space="preserve">GREATER LOWELL               </v>
      </c>
      <c r="AA431" s="11" t="str">
        <f t="shared" si="62"/>
        <v>Yes</v>
      </c>
      <c r="AB431" s="39">
        <f t="shared" si="57"/>
        <v>5000</v>
      </c>
      <c r="AC431" s="39">
        <f t="shared" si="58"/>
        <v>5000</v>
      </c>
      <c r="AE431" s="14"/>
      <c r="AF431" s="14"/>
    </row>
    <row r="432" spans="1:32">
      <c r="A432" s="10">
        <f t="shared" si="59"/>
        <v>423</v>
      </c>
      <c r="B432" s="11">
        <v>829</v>
      </c>
      <c r="C432" s="11" t="s">
        <v>381</v>
      </c>
      <c r="D432" s="9" t="s">
        <v>101</v>
      </c>
      <c r="E432" s="20">
        <v>0</v>
      </c>
      <c r="F432" s="44">
        <v>1</v>
      </c>
      <c r="G432" s="15"/>
      <c r="H432" s="14"/>
      <c r="I432" s="14"/>
      <c r="J432" s="14"/>
      <c r="K432" s="14"/>
      <c r="L432" s="16"/>
      <c r="M432" s="14"/>
      <c r="N432" s="14"/>
      <c r="P432" s="14"/>
      <c r="Q432" s="14"/>
      <c r="R432" s="14"/>
      <c r="S432" s="14"/>
      <c r="T432" s="16"/>
      <c r="U432" s="14"/>
      <c r="V432" s="14"/>
      <c r="W432" s="14">
        <f t="shared" si="56"/>
        <v>3</v>
      </c>
      <c r="X432" s="14" t="str">
        <f t="shared" si="55"/>
        <v>You have chosen a district that does not enroll school choice pupils in FY17</v>
      </c>
      <c r="Y432" s="14">
        <f t="shared" si="60"/>
        <v>829</v>
      </c>
      <c r="Z432" s="11" t="str">
        <f t="shared" si="61"/>
        <v>SOUTH MIDDLESEX</v>
      </c>
      <c r="AA432" s="11" t="str">
        <f t="shared" si="62"/>
        <v/>
      </c>
      <c r="AB432" s="39">
        <f t="shared" si="57"/>
        <v>0</v>
      </c>
      <c r="AC432" s="39">
        <f t="shared" si="58"/>
        <v>0</v>
      </c>
      <c r="AE432" s="14"/>
      <c r="AF432" s="14"/>
    </row>
    <row r="433" spans="1:32">
      <c r="A433" s="10">
        <f t="shared" si="59"/>
        <v>424</v>
      </c>
      <c r="B433" s="11">
        <v>830</v>
      </c>
      <c r="C433" s="11" t="s">
        <v>382</v>
      </c>
      <c r="D433" s="9" t="s">
        <v>101</v>
      </c>
      <c r="E433" s="20">
        <v>0</v>
      </c>
      <c r="F433" s="44">
        <v>1</v>
      </c>
      <c r="G433" s="15"/>
      <c r="H433" s="14"/>
      <c r="I433" s="14"/>
      <c r="J433" s="14"/>
      <c r="K433" s="14"/>
      <c r="L433" s="16"/>
      <c r="M433" s="14"/>
      <c r="N433" s="14"/>
      <c r="P433" s="14"/>
      <c r="Q433" s="14"/>
      <c r="R433" s="14"/>
      <c r="S433" s="14"/>
      <c r="T433" s="16"/>
      <c r="U433" s="14"/>
      <c r="V433" s="14"/>
      <c r="W433" s="14">
        <f t="shared" si="56"/>
        <v>3</v>
      </c>
      <c r="X433" s="14" t="str">
        <f t="shared" si="55"/>
        <v>You have chosen a district that does not enroll school choice pupils in FY17</v>
      </c>
      <c r="Y433" s="14">
        <f t="shared" si="60"/>
        <v>830</v>
      </c>
      <c r="Z433" s="11" t="str">
        <f t="shared" si="61"/>
        <v>MINUTEMAN</v>
      </c>
      <c r="AA433" s="11" t="str">
        <f t="shared" si="62"/>
        <v/>
      </c>
      <c r="AB433" s="39">
        <f t="shared" si="57"/>
        <v>0</v>
      </c>
      <c r="AC433" s="39">
        <f t="shared" si="58"/>
        <v>0</v>
      </c>
      <c r="AE433" s="14"/>
      <c r="AF433" s="14"/>
    </row>
    <row r="434" spans="1:32">
      <c r="A434" s="10">
        <f t="shared" si="59"/>
        <v>425</v>
      </c>
      <c r="B434" s="17">
        <v>832</v>
      </c>
      <c r="C434" s="17" t="s">
        <v>77</v>
      </c>
      <c r="D434" s="9" t="s">
        <v>461</v>
      </c>
      <c r="E434" s="20">
        <v>14.440000000000001</v>
      </c>
      <c r="F434" s="44">
        <v>1</v>
      </c>
      <c r="G434" s="15">
        <v>42899</v>
      </c>
      <c r="H434" s="14">
        <v>0</v>
      </c>
      <c r="I434" s="14">
        <v>0</v>
      </c>
      <c r="J434" s="14">
        <v>0</v>
      </c>
      <c r="K434" s="14">
        <v>0</v>
      </c>
      <c r="L434" s="16">
        <v>0</v>
      </c>
      <c r="M434" s="14" t="s">
        <v>93</v>
      </c>
      <c r="N434" s="14">
        <v>0</v>
      </c>
      <c r="P434" s="14">
        <v>11518121.52</v>
      </c>
      <c r="Q434" s="14">
        <v>2020412</v>
      </c>
      <c r="R434" s="14">
        <v>7675744</v>
      </c>
      <c r="S434" s="14">
        <v>21214277.52</v>
      </c>
      <c r="T434" s="16">
        <v>1348.7195555555527</v>
      </c>
      <c r="U434" s="14">
        <v>15729</v>
      </c>
      <c r="V434" s="14">
        <v>5000</v>
      </c>
      <c r="W434" s="14">
        <f t="shared" si="56"/>
        <v>0</v>
      </c>
      <c r="X434" s="14" t="str">
        <f t="shared" si="55"/>
        <v/>
      </c>
      <c r="Y434" s="14">
        <f t="shared" si="60"/>
        <v>832</v>
      </c>
      <c r="Z434" s="11" t="str">
        <f t="shared" si="61"/>
        <v xml:space="preserve">MONTACHUSETT                 </v>
      </c>
      <c r="AA434" s="11" t="str">
        <f t="shared" si="62"/>
        <v>Yes</v>
      </c>
      <c r="AB434" s="39">
        <f t="shared" si="57"/>
        <v>0</v>
      </c>
      <c r="AC434" s="39">
        <f t="shared" si="58"/>
        <v>5000</v>
      </c>
      <c r="AE434" s="14"/>
      <c r="AF434" s="14"/>
    </row>
    <row r="435" spans="1:32">
      <c r="A435" s="10">
        <f t="shared" si="59"/>
        <v>426</v>
      </c>
      <c r="B435" s="11">
        <v>851</v>
      </c>
      <c r="C435" s="11" t="s">
        <v>383</v>
      </c>
      <c r="D435" s="9" t="s">
        <v>101</v>
      </c>
      <c r="E435" s="20">
        <v>0</v>
      </c>
      <c r="F435" s="44">
        <v>1</v>
      </c>
      <c r="G435" s="15"/>
      <c r="H435" s="14"/>
      <c r="I435" s="14"/>
      <c r="J435" s="14"/>
      <c r="K435" s="14"/>
      <c r="L435" s="16"/>
      <c r="M435" s="14"/>
      <c r="N435" s="14"/>
      <c r="P435" s="14"/>
      <c r="Q435" s="14"/>
      <c r="R435" s="14"/>
      <c r="S435" s="14"/>
      <c r="T435" s="16"/>
      <c r="U435" s="14"/>
      <c r="V435" s="14"/>
      <c r="W435" s="14">
        <f t="shared" si="56"/>
        <v>3</v>
      </c>
      <c r="X435" s="14" t="str">
        <f t="shared" si="55"/>
        <v>You have chosen a district that does not enroll school choice pupils in FY17</v>
      </c>
      <c r="Y435" s="14">
        <f t="shared" si="60"/>
        <v>851</v>
      </c>
      <c r="Z435" s="11" t="str">
        <f t="shared" si="61"/>
        <v>NORTHERN BERKSHIRE</v>
      </c>
      <c r="AA435" s="11" t="str">
        <f t="shared" si="62"/>
        <v/>
      </c>
      <c r="AB435" s="39">
        <f t="shared" si="57"/>
        <v>0</v>
      </c>
      <c r="AC435" s="39">
        <f t="shared" si="58"/>
        <v>0</v>
      </c>
      <c r="AE435" s="14"/>
      <c r="AF435" s="14"/>
    </row>
    <row r="436" spans="1:32">
      <c r="A436" s="10">
        <f t="shared" si="59"/>
        <v>427</v>
      </c>
      <c r="B436" s="17">
        <v>852</v>
      </c>
      <c r="C436" s="17" t="s">
        <v>78</v>
      </c>
      <c r="D436" s="9" t="s">
        <v>461</v>
      </c>
      <c r="E436" s="20">
        <v>69.930000000000007</v>
      </c>
      <c r="F436" s="44">
        <v>1</v>
      </c>
      <c r="G436" s="15">
        <v>42899</v>
      </c>
      <c r="H436" s="14">
        <v>0</v>
      </c>
      <c r="I436" s="14">
        <v>0</v>
      </c>
      <c r="J436" s="14">
        <v>0</v>
      </c>
      <c r="K436" s="14">
        <v>0</v>
      </c>
      <c r="L436" s="16">
        <v>0</v>
      </c>
      <c r="M436" s="14" t="s">
        <v>93</v>
      </c>
      <c r="N436" s="14">
        <v>0</v>
      </c>
      <c r="P436" s="14">
        <v>5729992</v>
      </c>
      <c r="Q436" s="14">
        <v>1035900</v>
      </c>
      <c r="R436" s="14">
        <v>3457721</v>
      </c>
      <c r="S436" s="14">
        <v>10223613</v>
      </c>
      <c r="T436" s="16">
        <v>653.23555555555447</v>
      </c>
      <c r="U436" s="14">
        <v>15651</v>
      </c>
      <c r="V436" s="14">
        <v>5000</v>
      </c>
      <c r="W436" s="14">
        <f t="shared" si="56"/>
        <v>0</v>
      </c>
      <c r="X436" s="14" t="str">
        <f t="shared" si="55"/>
        <v/>
      </c>
      <c r="Y436" s="14">
        <f t="shared" si="60"/>
        <v>852</v>
      </c>
      <c r="Z436" s="11" t="str">
        <f t="shared" si="61"/>
        <v xml:space="preserve">NASHOBA VALLEY               </v>
      </c>
      <c r="AA436" s="11" t="str">
        <f t="shared" si="62"/>
        <v>Yes</v>
      </c>
      <c r="AB436" s="39">
        <f t="shared" si="57"/>
        <v>0</v>
      </c>
      <c r="AC436" s="39">
        <f t="shared" si="58"/>
        <v>5000</v>
      </c>
      <c r="AE436" s="14"/>
      <c r="AF436" s="14"/>
    </row>
    <row r="437" spans="1:32">
      <c r="A437" s="10">
        <f t="shared" si="59"/>
        <v>428</v>
      </c>
      <c r="B437" s="17">
        <v>853</v>
      </c>
      <c r="C437" s="17" t="s">
        <v>79</v>
      </c>
      <c r="D437" s="24" t="s">
        <v>461</v>
      </c>
      <c r="E437" s="20">
        <v>19.12</v>
      </c>
      <c r="F437" s="44">
        <v>1</v>
      </c>
      <c r="G437" s="15">
        <v>42899</v>
      </c>
      <c r="H437" s="14">
        <v>0</v>
      </c>
      <c r="I437" s="14">
        <v>0</v>
      </c>
      <c r="J437" s="14">
        <v>0</v>
      </c>
      <c r="K437" s="14">
        <v>0</v>
      </c>
      <c r="L437" s="16">
        <v>0</v>
      </c>
      <c r="M437" s="14" t="s">
        <v>93</v>
      </c>
      <c r="N437" s="14">
        <v>0</v>
      </c>
      <c r="P437" s="14">
        <v>9806290</v>
      </c>
      <c r="Q437" s="14">
        <v>1552998</v>
      </c>
      <c r="R437" s="14">
        <v>7794018</v>
      </c>
      <c r="S437" s="14">
        <v>19153306</v>
      </c>
      <c r="T437" s="16">
        <v>1156.0299999999968</v>
      </c>
      <c r="U437" s="14">
        <v>16568</v>
      </c>
      <c r="V437" s="14">
        <v>5000</v>
      </c>
      <c r="W437" s="14">
        <f t="shared" si="56"/>
        <v>0</v>
      </c>
      <c r="X437" s="14" t="str">
        <f t="shared" si="55"/>
        <v/>
      </c>
      <c r="Y437" s="14">
        <f t="shared" si="60"/>
        <v>853</v>
      </c>
      <c r="Z437" s="11" t="str">
        <f t="shared" si="61"/>
        <v xml:space="preserve">NORTHEAST METROPOLITAN       </v>
      </c>
      <c r="AA437" s="11" t="str">
        <f t="shared" si="62"/>
        <v>Yes</v>
      </c>
      <c r="AB437" s="39">
        <f t="shared" si="57"/>
        <v>0</v>
      </c>
      <c r="AC437" s="39">
        <f t="shared" si="58"/>
        <v>5000</v>
      </c>
      <c r="AE437" s="14"/>
      <c r="AF437" s="14"/>
    </row>
    <row r="438" spans="1:32">
      <c r="A438" s="10">
        <f t="shared" si="59"/>
        <v>429</v>
      </c>
      <c r="B438" s="11">
        <v>855</v>
      </c>
      <c r="C438" s="11" t="s">
        <v>384</v>
      </c>
      <c r="D438" s="9" t="s">
        <v>101</v>
      </c>
      <c r="E438" s="20">
        <v>0</v>
      </c>
      <c r="F438" s="44">
        <v>1</v>
      </c>
      <c r="G438" s="15"/>
      <c r="H438" s="14"/>
      <c r="I438" s="14"/>
      <c r="J438" s="14"/>
      <c r="K438" s="14"/>
      <c r="L438" s="16"/>
      <c r="M438" s="14"/>
      <c r="N438" s="14"/>
      <c r="P438" s="14"/>
      <c r="Q438" s="14"/>
      <c r="R438" s="14"/>
      <c r="S438" s="14"/>
      <c r="T438" s="16"/>
      <c r="U438" s="14"/>
      <c r="V438" s="14"/>
      <c r="W438" s="14">
        <f t="shared" si="56"/>
        <v>3</v>
      </c>
      <c r="X438" s="14" t="str">
        <f t="shared" si="55"/>
        <v>You have chosen a district that does not enroll school choice pupils in FY17</v>
      </c>
      <c r="Y438" s="14">
        <f t="shared" si="60"/>
        <v>855</v>
      </c>
      <c r="Z438" s="11" t="str">
        <f t="shared" si="61"/>
        <v>OLD COLONY</v>
      </c>
      <c r="AA438" s="11" t="str">
        <f t="shared" si="62"/>
        <v/>
      </c>
      <c r="AB438" s="39">
        <f t="shared" si="57"/>
        <v>0</v>
      </c>
      <c r="AC438" s="39">
        <f t="shared" si="58"/>
        <v>0</v>
      </c>
      <c r="AE438" s="14"/>
      <c r="AF438" s="14"/>
    </row>
    <row r="439" spans="1:32">
      <c r="A439" s="10">
        <f t="shared" si="59"/>
        <v>430</v>
      </c>
      <c r="B439" s="17">
        <v>860</v>
      </c>
      <c r="C439" s="17" t="s">
        <v>80</v>
      </c>
      <c r="D439" s="9" t="s">
        <v>461</v>
      </c>
      <c r="E439" s="20">
        <v>23.87</v>
      </c>
      <c r="F439" s="44">
        <v>1</v>
      </c>
      <c r="G439" s="15">
        <v>42899</v>
      </c>
      <c r="H439" s="14">
        <v>0</v>
      </c>
      <c r="I439" s="11">
        <v>0</v>
      </c>
      <c r="J439" s="11">
        <v>0</v>
      </c>
      <c r="K439" s="11">
        <v>0</v>
      </c>
      <c r="L439" s="11">
        <v>0</v>
      </c>
      <c r="M439" s="11" t="s">
        <v>93</v>
      </c>
      <c r="N439" s="11">
        <v>0</v>
      </c>
      <c r="P439" s="14">
        <v>5859931.75</v>
      </c>
      <c r="Q439" s="14">
        <v>855467</v>
      </c>
      <c r="R439" s="14">
        <v>3637897</v>
      </c>
      <c r="S439" s="14">
        <v>10353295.75</v>
      </c>
      <c r="T439" s="16">
        <v>558.96377777777673</v>
      </c>
      <c r="U439" s="14">
        <v>18522</v>
      </c>
      <c r="V439" s="14">
        <v>5000</v>
      </c>
      <c r="W439" s="14">
        <f t="shared" si="56"/>
        <v>0</v>
      </c>
      <c r="X439" s="14" t="str">
        <f t="shared" si="55"/>
        <v/>
      </c>
      <c r="Y439" s="14">
        <f t="shared" si="60"/>
        <v>860</v>
      </c>
      <c r="Z439" s="11" t="str">
        <f t="shared" si="61"/>
        <v xml:space="preserve">PATHFINDER                   </v>
      </c>
      <c r="AA439" s="11" t="str">
        <f t="shared" si="62"/>
        <v>Yes</v>
      </c>
      <c r="AB439" s="39">
        <f t="shared" si="57"/>
        <v>0</v>
      </c>
      <c r="AC439" s="39">
        <f t="shared" si="58"/>
        <v>5000</v>
      </c>
      <c r="AE439" s="14"/>
      <c r="AF439" s="14"/>
    </row>
    <row r="440" spans="1:32">
      <c r="A440" s="10">
        <f t="shared" si="59"/>
        <v>431</v>
      </c>
      <c r="B440" s="11">
        <v>871</v>
      </c>
      <c r="C440" s="11" t="s">
        <v>385</v>
      </c>
      <c r="D440" s="9" t="s">
        <v>101</v>
      </c>
      <c r="E440" s="20">
        <v>0</v>
      </c>
      <c r="F440" s="44">
        <v>1</v>
      </c>
      <c r="G440" s="11"/>
      <c r="H440" s="14"/>
      <c r="P440" s="14"/>
      <c r="Q440" s="14"/>
      <c r="R440" s="14"/>
      <c r="S440" s="14"/>
      <c r="T440" s="16"/>
      <c r="U440" s="14"/>
      <c r="V440" s="14"/>
      <c r="W440" s="14">
        <f t="shared" si="56"/>
        <v>3</v>
      </c>
      <c r="X440" s="14" t="str">
        <f t="shared" si="55"/>
        <v>You have chosen a district that does not enroll school choice pupils in FY17</v>
      </c>
      <c r="Y440" s="14">
        <f t="shared" si="60"/>
        <v>871</v>
      </c>
      <c r="Z440" s="11" t="str">
        <f t="shared" si="61"/>
        <v>SHAWSHEEN VALLEY</v>
      </c>
      <c r="AA440" s="11" t="str">
        <f t="shared" si="62"/>
        <v/>
      </c>
      <c r="AB440" s="39">
        <f t="shared" si="57"/>
        <v>0</v>
      </c>
      <c r="AC440" s="39">
        <f t="shared" si="58"/>
        <v>0</v>
      </c>
      <c r="AE440" s="14"/>
      <c r="AF440" s="14"/>
    </row>
    <row r="441" spans="1:32">
      <c r="A441" s="10">
        <f t="shared" si="59"/>
        <v>432</v>
      </c>
      <c r="B441" s="11">
        <v>872</v>
      </c>
      <c r="C441" s="11" t="s">
        <v>386</v>
      </c>
      <c r="D441" s="9" t="s">
        <v>101</v>
      </c>
      <c r="E441" s="20">
        <v>0</v>
      </c>
      <c r="F441" s="44">
        <v>1</v>
      </c>
      <c r="G441" s="11"/>
      <c r="H441" s="14"/>
      <c r="P441" s="14"/>
      <c r="Q441" s="14"/>
      <c r="R441" s="14"/>
      <c r="S441" s="14"/>
      <c r="T441" s="16"/>
      <c r="U441" s="14"/>
      <c r="V441" s="14"/>
      <c r="W441" s="14">
        <f t="shared" si="56"/>
        <v>3</v>
      </c>
      <c r="X441" s="14" t="str">
        <f t="shared" si="55"/>
        <v>You have chosen a district that does not enroll school choice pupils in FY17</v>
      </c>
      <c r="Y441" s="14">
        <f t="shared" si="60"/>
        <v>872</v>
      </c>
      <c r="Z441" s="11" t="str">
        <f t="shared" si="61"/>
        <v>SOUTHEASTERN</v>
      </c>
      <c r="AA441" s="11" t="str">
        <f t="shared" si="62"/>
        <v/>
      </c>
      <c r="AB441" s="39">
        <f t="shared" si="57"/>
        <v>0</v>
      </c>
      <c r="AC441" s="39">
        <f t="shared" si="58"/>
        <v>0</v>
      </c>
      <c r="AE441" s="14"/>
      <c r="AF441" s="14"/>
    </row>
    <row r="442" spans="1:32">
      <c r="A442" s="10">
        <f t="shared" si="59"/>
        <v>433</v>
      </c>
      <c r="B442" s="11">
        <v>873</v>
      </c>
      <c r="C442" s="11" t="s">
        <v>387</v>
      </c>
      <c r="D442" s="9" t="s">
        <v>101</v>
      </c>
      <c r="E442" s="20">
        <v>0</v>
      </c>
      <c r="F442" s="44">
        <v>1</v>
      </c>
      <c r="G442" s="11"/>
      <c r="H442" s="14"/>
      <c r="P442" s="14"/>
      <c r="Q442" s="14"/>
      <c r="R442" s="14"/>
      <c r="S442" s="14"/>
      <c r="T442" s="16"/>
      <c r="U442" s="14"/>
      <c r="V442" s="14"/>
      <c r="W442" s="14">
        <f t="shared" si="56"/>
        <v>3</v>
      </c>
      <c r="X442" s="14" t="str">
        <f t="shared" si="55"/>
        <v>You have chosen a district that does not enroll school choice pupils in FY17</v>
      </c>
      <c r="Y442" s="14">
        <f t="shared" si="60"/>
        <v>873</v>
      </c>
      <c r="Z442" s="11" t="str">
        <f t="shared" si="61"/>
        <v>SOUTH SHORE</v>
      </c>
      <c r="AA442" s="11" t="str">
        <f t="shared" si="62"/>
        <v/>
      </c>
      <c r="AB442" s="39">
        <f t="shared" si="57"/>
        <v>0</v>
      </c>
      <c r="AC442" s="39">
        <f t="shared" si="58"/>
        <v>0</v>
      </c>
      <c r="AE442" s="14"/>
      <c r="AF442" s="14"/>
    </row>
    <row r="443" spans="1:32">
      <c r="A443" s="10">
        <f t="shared" si="59"/>
        <v>434</v>
      </c>
      <c r="B443" s="11">
        <v>876</v>
      </c>
      <c r="C443" s="11" t="s">
        <v>388</v>
      </c>
      <c r="D443" s="9" t="s">
        <v>101</v>
      </c>
      <c r="E443" s="20">
        <v>0</v>
      </c>
      <c r="F443" s="44">
        <v>1</v>
      </c>
      <c r="G443" s="11"/>
      <c r="H443" s="14"/>
      <c r="P443" s="14"/>
      <c r="Q443" s="14"/>
      <c r="R443" s="14"/>
      <c r="S443" s="14"/>
      <c r="T443" s="16"/>
      <c r="U443" s="14"/>
      <c r="V443" s="14"/>
      <c r="W443" s="14">
        <f t="shared" si="56"/>
        <v>3</v>
      </c>
      <c r="X443" s="14" t="str">
        <f t="shared" si="55"/>
        <v>You have chosen a district that does not enroll school choice pupils in FY17</v>
      </c>
      <c r="Y443" s="14">
        <f t="shared" si="60"/>
        <v>876</v>
      </c>
      <c r="Z443" s="11" t="str">
        <f t="shared" si="61"/>
        <v>SOUTHERN WORCESTER</v>
      </c>
      <c r="AA443" s="11" t="str">
        <f t="shared" si="62"/>
        <v/>
      </c>
      <c r="AB443" s="39">
        <f t="shared" si="57"/>
        <v>0</v>
      </c>
      <c r="AC443" s="39">
        <f t="shared" si="58"/>
        <v>0</v>
      </c>
      <c r="AE443" s="14"/>
      <c r="AF443" s="14"/>
    </row>
    <row r="444" spans="1:32">
      <c r="A444" s="10">
        <f t="shared" si="59"/>
        <v>435</v>
      </c>
      <c r="B444" s="11">
        <v>878</v>
      </c>
      <c r="C444" s="11" t="s">
        <v>389</v>
      </c>
      <c r="D444" s="9" t="s">
        <v>101</v>
      </c>
      <c r="E444" s="20">
        <v>0</v>
      </c>
      <c r="F444" s="44">
        <v>1</v>
      </c>
      <c r="G444" s="11"/>
      <c r="H444" s="14"/>
      <c r="P444" s="14"/>
      <c r="Q444" s="14"/>
      <c r="R444" s="14"/>
      <c r="S444" s="14"/>
      <c r="T444" s="16"/>
      <c r="U444" s="14"/>
      <c r="V444" s="14"/>
      <c r="W444" s="14">
        <f t="shared" si="56"/>
        <v>3</v>
      </c>
      <c r="X444" s="14" t="str">
        <f t="shared" si="55"/>
        <v>You have chosen a district that does not enroll school choice pupils in FY17</v>
      </c>
      <c r="Y444" s="14">
        <f t="shared" si="60"/>
        <v>878</v>
      </c>
      <c r="Z444" s="11" t="str">
        <f t="shared" si="61"/>
        <v>TRI COUNTY</v>
      </c>
      <c r="AA444" s="11" t="str">
        <f t="shared" si="62"/>
        <v/>
      </c>
      <c r="AB444" s="39">
        <f t="shared" si="57"/>
        <v>0</v>
      </c>
      <c r="AC444" s="39">
        <f t="shared" si="58"/>
        <v>0</v>
      </c>
      <c r="AE444" s="14"/>
      <c r="AF444" s="14"/>
    </row>
    <row r="445" spans="1:32">
      <c r="A445" s="10">
        <f t="shared" si="59"/>
        <v>436</v>
      </c>
      <c r="B445" s="11">
        <v>879</v>
      </c>
      <c r="C445" s="11" t="s">
        <v>390</v>
      </c>
      <c r="D445" s="9" t="s">
        <v>101</v>
      </c>
      <c r="E445" s="20">
        <v>0</v>
      </c>
      <c r="F445" s="44">
        <v>1</v>
      </c>
      <c r="G445" s="11"/>
      <c r="H445" s="14"/>
      <c r="P445" s="14"/>
      <c r="Q445" s="14"/>
      <c r="R445" s="14"/>
      <c r="S445" s="14"/>
      <c r="T445" s="16"/>
      <c r="U445" s="14"/>
      <c r="V445" s="14"/>
      <c r="W445" s="14">
        <f t="shared" si="56"/>
        <v>3</v>
      </c>
      <c r="X445" s="14" t="str">
        <f t="shared" si="55"/>
        <v>You have chosen a district that does not enroll school choice pupils in FY17</v>
      </c>
      <c r="Y445" s="14">
        <f t="shared" si="60"/>
        <v>879</v>
      </c>
      <c r="Z445" s="11" t="str">
        <f t="shared" si="61"/>
        <v>UPPER CAPE COD</v>
      </c>
      <c r="AA445" s="11" t="str">
        <f t="shared" si="62"/>
        <v/>
      </c>
      <c r="AB445" s="39">
        <f t="shared" si="57"/>
        <v>0</v>
      </c>
      <c r="AC445" s="39">
        <f t="shared" si="58"/>
        <v>0</v>
      </c>
      <c r="AE445" s="14"/>
      <c r="AF445" s="14"/>
    </row>
    <row r="446" spans="1:32">
      <c r="A446" s="10">
        <f t="shared" si="59"/>
        <v>437</v>
      </c>
      <c r="B446" s="17">
        <v>885</v>
      </c>
      <c r="C446" s="17" t="s">
        <v>81</v>
      </c>
      <c r="D446" s="9" t="s">
        <v>461</v>
      </c>
      <c r="E446" s="20">
        <v>81.69</v>
      </c>
      <c r="F446" s="44">
        <v>1</v>
      </c>
      <c r="G446" s="15">
        <v>42899</v>
      </c>
      <c r="H446" s="14">
        <v>25</v>
      </c>
      <c r="I446" s="14">
        <v>226</v>
      </c>
      <c r="J446" s="14">
        <v>15</v>
      </c>
      <c r="K446" s="14">
        <v>266</v>
      </c>
      <c r="L446" s="16">
        <v>0.14444444444444443</v>
      </c>
      <c r="M446" s="14">
        <v>1842</v>
      </c>
      <c r="N446" s="14">
        <v>1382</v>
      </c>
      <c r="O446" s="16"/>
      <c r="P446" s="14">
        <v>10418512</v>
      </c>
      <c r="Q446" s="14">
        <v>1906585</v>
      </c>
      <c r="R446" s="14">
        <v>6291801</v>
      </c>
      <c r="S446" s="14">
        <v>18616898</v>
      </c>
      <c r="T446" s="16">
        <v>1216.5195555555545</v>
      </c>
      <c r="U446" s="14">
        <v>15303</v>
      </c>
      <c r="V446" s="14">
        <v>5000</v>
      </c>
      <c r="W446" s="14">
        <f t="shared" si="56"/>
        <v>0</v>
      </c>
      <c r="X446" s="14" t="str">
        <f t="shared" si="55"/>
        <v/>
      </c>
      <c r="Y446" s="14">
        <f t="shared" si="60"/>
        <v>885</v>
      </c>
      <c r="Z446" s="11" t="str">
        <f t="shared" si="61"/>
        <v xml:space="preserve">WHITTIER                     </v>
      </c>
      <c r="AA446" s="11" t="str">
        <f t="shared" si="62"/>
        <v>Yes</v>
      </c>
      <c r="AB446" s="39">
        <f t="shared" si="57"/>
        <v>1382</v>
      </c>
      <c r="AC446" s="39">
        <f t="shared" si="58"/>
        <v>5000</v>
      </c>
      <c r="AE446" s="14"/>
      <c r="AF446" s="14"/>
    </row>
    <row r="447" spans="1:32">
      <c r="A447" s="10">
        <f t="shared" si="59"/>
        <v>438</v>
      </c>
      <c r="B447" s="11">
        <v>910</v>
      </c>
      <c r="C447" s="11" t="s">
        <v>391</v>
      </c>
      <c r="D447" s="9" t="s">
        <v>101</v>
      </c>
      <c r="E447" s="20">
        <v>0</v>
      </c>
      <c r="F447" s="44">
        <v>1</v>
      </c>
      <c r="G447" s="11"/>
      <c r="H447" s="14"/>
      <c r="P447" s="14"/>
      <c r="Q447" s="14"/>
      <c r="R447" s="14"/>
      <c r="S447" s="14"/>
      <c r="T447" s="16"/>
      <c r="U447" s="14"/>
      <c r="V447" s="14"/>
      <c r="W447" s="14">
        <f t="shared" si="56"/>
        <v>3</v>
      </c>
      <c r="X447" s="14" t="str">
        <f t="shared" si="55"/>
        <v>You have chosen a district that does not enroll school choice pupils in FY17</v>
      </c>
      <c r="Y447" s="14">
        <f t="shared" si="60"/>
        <v>910</v>
      </c>
      <c r="Z447" s="11" t="str">
        <f t="shared" si="61"/>
        <v>BRISTOL COUNTY</v>
      </c>
      <c r="AA447" s="11" t="str">
        <f t="shared" si="62"/>
        <v/>
      </c>
      <c r="AB447" s="39">
        <f t="shared" si="57"/>
        <v>0</v>
      </c>
      <c r="AC447" s="39">
        <f t="shared" si="58"/>
        <v>0</v>
      </c>
      <c r="AE447" s="14"/>
      <c r="AF447" s="14"/>
    </row>
    <row r="448" spans="1:32">
      <c r="A448" s="10">
        <f t="shared" si="59"/>
        <v>439</v>
      </c>
      <c r="B448" s="11">
        <v>915</v>
      </c>
      <c r="C448" s="11" t="s">
        <v>392</v>
      </c>
      <c r="D448" s="9" t="s">
        <v>101</v>
      </c>
      <c r="E448" s="20">
        <v>0</v>
      </c>
      <c r="F448" s="44">
        <v>1</v>
      </c>
      <c r="G448" s="11"/>
      <c r="H448" s="14"/>
      <c r="P448" s="14"/>
      <c r="Q448" s="14"/>
      <c r="R448" s="14"/>
      <c r="S448" s="14"/>
      <c r="T448" s="16"/>
      <c r="U448" s="14"/>
      <c r="V448" s="14"/>
      <c r="W448" s="14">
        <f t="shared" si="56"/>
        <v>3</v>
      </c>
      <c r="X448" s="14" t="str">
        <f t="shared" si="55"/>
        <v>You have chosen a district that does not enroll school choice pupils in FY17</v>
      </c>
      <c r="Y448" s="14">
        <f t="shared" si="60"/>
        <v>915</v>
      </c>
      <c r="Z448" s="11" t="str">
        <f t="shared" si="61"/>
        <v>NORFOLK COUNTY</v>
      </c>
      <c r="AA448" s="11" t="str">
        <f t="shared" si="62"/>
        <v/>
      </c>
      <c r="AB448" s="39">
        <f t="shared" si="57"/>
        <v>0</v>
      </c>
      <c r="AC448" s="39">
        <f t="shared" si="58"/>
        <v>0</v>
      </c>
      <c r="AE448" s="14"/>
      <c r="AF448" s="14"/>
    </row>
    <row r="449" spans="2:32">
      <c r="B449" s="28">
        <v>999</v>
      </c>
      <c r="C449" s="28" t="s">
        <v>469</v>
      </c>
      <c r="E449" s="31">
        <f>SUM(E10:E448)</f>
        <v>14427.040000000006</v>
      </c>
      <c r="F449" s="44"/>
      <c r="G449" s="11"/>
      <c r="AE449" s="14"/>
      <c r="AF449" s="14"/>
    </row>
    <row r="450" spans="2:32">
      <c r="G450" s="11"/>
      <c r="AE450" s="14"/>
      <c r="AF450" s="14"/>
    </row>
    <row r="451" spans="2:32">
      <c r="G451" s="11"/>
    </row>
    <row r="452" spans="2:32">
      <c r="G452" s="11"/>
    </row>
    <row r="453" spans="2:32">
      <c r="G453" s="11"/>
    </row>
    <row r="454" spans="2:32">
      <c r="G454" s="11"/>
    </row>
    <row r="455" spans="2:32">
      <c r="G455" s="11"/>
    </row>
    <row r="456" spans="2:32">
      <c r="G456" s="11"/>
    </row>
    <row r="457" spans="2:32">
      <c r="G457" s="11"/>
    </row>
    <row r="458" spans="2:32">
      <c r="G458" s="11"/>
    </row>
    <row r="459" spans="2:32">
      <c r="G459" s="11"/>
    </row>
    <row r="460" spans="2:32">
      <c r="G460" s="11"/>
    </row>
    <row r="461" spans="2:32">
      <c r="G461" s="11"/>
    </row>
    <row r="462" spans="2:32">
      <c r="G462" s="11"/>
    </row>
    <row r="463" spans="2:32">
      <c r="G463" s="11"/>
    </row>
    <row r="464" spans="2:32">
      <c r="G464" s="11"/>
    </row>
    <row r="465" spans="7:7">
      <c r="G465" s="11"/>
    </row>
    <row r="466" spans="7:7">
      <c r="G466" s="11"/>
    </row>
    <row r="467" spans="7:7">
      <c r="G467" s="11"/>
    </row>
    <row r="468" spans="7:7">
      <c r="G468" s="11"/>
    </row>
    <row r="469" spans="7:7">
      <c r="G469" s="11"/>
    </row>
    <row r="470" spans="7:7">
      <c r="G470" s="11"/>
    </row>
    <row r="471" spans="7:7">
      <c r="G471" s="11"/>
    </row>
    <row r="472" spans="7:7">
      <c r="G472" s="11"/>
    </row>
    <row r="473" spans="7:7">
      <c r="G473" s="11"/>
    </row>
    <row r="474" spans="7:7">
      <c r="G474" s="11"/>
    </row>
    <row r="475" spans="7:7">
      <c r="G475" s="11"/>
    </row>
    <row r="476" spans="7:7">
      <c r="G476" s="11"/>
    </row>
    <row r="477" spans="7:7">
      <c r="G477" s="11"/>
    </row>
    <row r="478" spans="7:7">
      <c r="G478" s="11"/>
    </row>
    <row r="479" spans="7:7">
      <c r="G479" s="11"/>
    </row>
    <row r="480" spans="7:7">
      <c r="G480" s="11"/>
    </row>
    <row r="481" spans="7:7">
      <c r="G481" s="11"/>
    </row>
    <row r="482" spans="7:7">
      <c r="G482" s="11"/>
    </row>
    <row r="483" spans="7:7">
      <c r="G483" s="11"/>
    </row>
    <row r="484" spans="7:7">
      <c r="G484" s="11"/>
    </row>
    <row r="485" spans="7:7">
      <c r="G485" s="11"/>
    </row>
    <row r="486" spans="7:7">
      <c r="G486" s="11"/>
    </row>
    <row r="487" spans="7:7">
      <c r="G487" s="11"/>
    </row>
    <row r="488" spans="7:7">
      <c r="G488" s="11"/>
    </row>
    <row r="489" spans="7:7">
      <c r="G489" s="11"/>
    </row>
    <row r="490" spans="7:7">
      <c r="G490" s="11"/>
    </row>
    <row r="491" spans="7:7">
      <c r="G491" s="11"/>
    </row>
    <row r="492" spans="7:7">
      <c r="G492" s="11"/>
    </row>
    <row r="493" spans="7:7">
      <c r="G493" s="11"/>
    </row>
    <row r="494" spans="7:7">
      <c r="G494" s="11"/>
    </row>
    <row r="495" spans="7:7">
      <c r="G495" s="11"/>
    </row>
    <row r="496" spans="7:7">
      <c r="G496" s="11"/>
    </row>
    <row r="497" spans="7:7">
      <c r="G497" s="11"/>
    </row>
    <row r="498" spans="7:7">
      <c r="G498" s="11"/>
    </row>
    <row r="499" spans="7:7">
      <c r="G499" s="11"/>
    </row>
    <row r="500" spans="7:7">
      <c r="G500" s="11"/>
    </row>
    <row r="501" spans="7:7">
      <c r="G501" s="11"/>
    </row>
    <row r="502" spans="7:7">
      <c r="G502" s="11"/>
    </row>
    <row r="503" spans="7:7">
      <c r="G503" s="11"/>
    </row>
    <row r="504" spans="7:7">
      <c r="G504" s="11"/>
    </row>
    <row r="505" spans="7:7">
      <c r="G505" s="11"/>
    </row>
    <row r="506" spans="7:7">
      <c r="G506" s="11"/>
    </row>
    <row r="507" spans="7:7">
      <c r="G507" s="11"/>
    </row>
    <row r="508" spans="7:7">
      <c r="G508" s="11"/>
    </row>
    <row r="509" spans="7:7">
      <c r="G509" s="11"/>
    </row>
    <row r="510" spans="7:7">
      <c r="G510" s="11"/>
    </row>
    <row r="511" spans="7:7">
      <c r="G511" s="11"/>
    </row>
    <row r="512" spans="7:7">
      <c r="G512" s="11"/>
    </row>
    <row r="513" spans="7:7">
      <c r="G513" s="11"/>
    </row>
    <row r="514" spans="7:7">
      <c r="G514" s="11"/>
    </row>
    <row r="515" spans="7:7">
      <c r="G515" s="11"/>
    </row>
    <row r="516" spans="7:7">
      <c r="G516" s="11"/>
    </row>
    <row r="517" spans="7:7">
      <c r="G517" s="11"/>
    </row>
    <row r="518" spans="7:7">
      <c r="G518" s="11"/>
    </row>
    <row r="519" spans="7:7">
      <c r="G519" s="11"/>
    </row>
    <row r="520" spans="7:7">
      <c r="G520" s="11"/>
    </row>
    <row r="521" spans="7:7">
      <c r="G521" s="11"/>
    </row>
    <row r="522" spans="7:7">
      <c r="G522" s="11"/>
    </row>
    <row r="523" spans="7:7">
      <c r="G523" s="11"/>
    </row>
    <row r="524" spans="7:7">
      <c r="G524" s="11"/>
    </row>
    <row r="525" spans="7:7">
      <c r="G525" s="11"/>
    </row>
    <row r="526" spans="7:7">
      <c r="G526" s="11"/>
    </row>
    <row r="527" spans="7:7">
      <c r="G527" s="11"/>
    </row>
    <row r="528" spans="7:7">
      <c r="G528" s="11"/>
    </row>
    <row r="529" spans="7:7">
      <c r="G529" s="11"/>
    </row>
    <row r="530" spans="7:7">
      <c r="G530" s="11"/>
    </row>
    <row r="531" spans="7:7">
      <c r="G531" s="11"/>
    </row>
    <row r="532" spans="7:7">
      <c r="G532" s="11"/>
    </row>
    <row r="533" spans="7:7">
      <c r="G533" s="11"/>
    </row>
    <row r="534" spans="7:7">
      <c r="G534" s="11"/>
    </row>
    <row r="535" spans="7:7">
      <c r="G535" s="11"/>
    </row>
    <row r="536" spans="7:7">
      <c r="G536" s="11"/>
    </row>
    <row r="537" spans="7:7">
      <c r="G537" s="11"/>
    </row>
    <row r="538" spans="7:7">
      <c r="G538" s="11"/>
    </row>
    <row r="539" spans="7:7">
      <c r="G539" s="11"/>
    </row>
    <row r="540" spans="7:7">
      <c r="G540" s="11"/>
    </row>
    <row r="541" spans="7:7">
      <c r="G541" s="11"/>
    </row>
    <row r="542" spans="7:7">
      <c r="G542" s="11"/>
    </row>
    <row r="543" spans="7:7">
      <c r="G543" s="11"/>
    </row>
    <row r="544" spans="7:7">
      <c r="G544" s="11"/>
    </row>
    <row r="545" spans="7:7">
      <c r="G545" s="11"/>
    </row>
    <row r="546" spans="7:7">
      <c r="G546" s="11"/>
    </row>
    <row r="547" spans="7:7">
      <c r="G547" s="11"/>
    </row>
    <row r="548" spans="7:7">
      <c r="G548" s="11"/>
    </row>
    <row r="549" spans="7:7">
      <c r="G549" s="11"/>
    </row>
    <row r="550" spans="7:7">
      <c r="G550" s="11"/>
    </row>
    <row r="551" spans="7:7">
      <c r="G551" s="11"/>
    </row>
    <row r="552" spans="7:7">
      <c r="G552" s="11"/>
    </row>
    <row r="553" spans="7:7">
      <c r="G553" s="11"/>
    </row>
    <row r="554" spans="7:7">
      <c r="G554" s="11"/>
    </row>
    <row r="555" spans="7:7">
      <c r="G555" s="11"/>
    </row>
    <row r="556" spans="7:7">
      <c r="G556" s="11"/>
    </row>
    <row r="557" spans="7:7">
      <c r="G557" s="11"/>
    </row>
    <row r="558" spans="7:7">
      <c r="G558" s="11"/>
    </row>
    <row r="559" spans="7:7">
      <c r="G559" s="11"/>
    </row>
    <row r="560" spans="7:7">
      <c r="G560" s="11"/>
    </row>
    <row r="561" spans="7:7">
      <c r="G561" s="11"/>
    </row>
    <row r="562" spans="7:7">
      <c r="G562" s="11"/>
    </row>
    <row r="563" spans="7:7">
      <c r="G563" s="11"/>
    </row>
    <row r="564" spans="7:7">
      <c r="G564" s="11"/>
    </row>
    <row r="565" spans="7:7">
      <c r="G565" s="11"/>
    </row>
    <row r="566" spans="7:7">
      <c r="G566" s="11"/>
    </row>
    <row r="567" spans="7:7">
      <c r="G567" s="11"/>
    </row>
    <row r="568" spans="7:7">
      <c r="G568" s="11"/>
    </row>
    <row r="569" spans="7:7">
      <c r="G569" s="11"/>
    </row>
    <row r="570" spans="7:7">
      <c r="G570" s="11"/>
    </row>
    <row r="571" spans="7:7">
      <c r="G571" s="11"/>
    </row>
    <row r="572" spans="7:7">
      <c r="G572" s="11"/>
    </row>
    <row r="573" spans="7:7">
      <c r="G573" s="11"/>
    </row>
    <row r="574" spans="7:7">
      <c r="G574" s="11"/>
    </row>
    <row r="575" spans="7:7">
      <c r="G575" s="11"/>
    </row>
    <row r="576" spans="7:7">
      <c r="G576" s="11"/>
    </row>
    <row r="577" spans="7:7">
      <c r="G577" s="11"/>
    </row>
    <row r="578" spans="7:7">
      <c r="G578" s="11"/>
    </row>
    <row r="579" spans="7:7">
      <c r="G579" s="11"/>
    </row>
    <row r="580" spans="7:7">
      <c r="G580" s="11"/>
    </row>
    <row r="581" spans="7:7">
      <c r="G581" s="11"/>
    </row>
    <row r="582" spans="7:7">
      <c r="G582" s="11"/>
    </row>
    <row r="583" spans="7:7">
      <c r="G583" s="11"/>
    </row>
    <row r="584" spans="7:7">
      <c r="G584" s="11"/>
    </row>
    <row r="585" spans="7:7">
      <c r="G585" s="11"/>
    </row>
    <row r="586" spans="7:7">
      <c r="G586" s="11"/>
    </row>
    <row r="587" spans="7:7">
      <c r="G587" s="11"/>
    </row>
    <row r="588" spans="7:7">
      <c r="G588" s="11"/>
    </row>
    <row r="589" spans="7:7">
      <c r="G589" s="11"/>
    </row>
    <row r="590" spans="7:7">
      <c r="G590" s="11"/>
    </row>
    <row r="591" spans="7:7">
      <c r="G591" s="11"/>
    </row>
    <row r="592" spans="7:7">
      <c r="G592" s="11"/>
    </row>
    <row r="593" spans="7:24">
      <c r="G593" s="11"/>
    </row>
    <row r="594" spans="7:24">
      <c r="G594" s="11"/>
    </row>
    <row r="595" spans="7:24">
      <c r="G595" s="11"/>
    </row>
    <row r="596" spans="7:24">
      <c r="G596" s="11"/>
    </row>
    <row r="597" spans="7:24">
      <c r="G597" s="11"/>
    </row>
    <row r="598" spans="7:24">
      <c r="G598" s="11"/>
    </row>
    <row r="599" spans="7:24">
      <c r="G599" s="11"/>
    </row>
    <row r="600" spans="7:24">
      <c r="G600" s="11"/>
    </row>
    <row r="601" spans="7:24">
      <c r="G601" s="11"/>
    </row>
    <row r="602" spans="7:24">
      <c r="G602" s="11"/>
      <c r="L602" s="16"/>
      <c r="P602" s="14"/>
      <c r="Q602" s="14"/>
      <c r="R602" s="14"/>
      <c r="S602" s="14"/>
      <c r="U602" s="14"/>
      <c r="V602" s="14"/>
      <c r="W602" s="14"/>
      <c r="X602" s="14"/>
    </row>
    <row r="603" spans="7:24">
      <c r="G603" s="11"/>
      <c r="L603" s="16"/>
      <c r="P603" s="14"/>
      <c r="Q603" s="14"/>
      <c r="R603" s="14"/>
      <c r="S603" s="14"/>
      <c r="U603" s="14"/>
      <c r="V603" s="14"/>
      <c r="W603" s="14"/>
      <c r="X603" s="14"/>
    </row>
    <row r="604" spans="7:24">
      <c r="G604" s="11"/>
      <c r="L604" s="16"/>
      <c r="P604" s="14"/>
      <c r="Q604" s="14"/>
      <c r="R604" s="14"/>
      <c r="S604" s="14"/>
      <c r="U604" s="14"/>
      <c r="V604" s="14"/>
      <c r="W604" s="14"/>
      <c r="X604" s="14"/>
    </row>
    <row r="605" spans="7:24">
      <c r="G605" s="11"/>
      <c r="L605" s="16"/>
      <c r="P605" s="14"/>
      <c r="Q605" s="14"/>
      <c r="R605" s="14"/>
      <c r="S605" s="14"/>
      <c r="U605" s="14"/>
      <c r="V605" s="14"/>
      <c r="W605" s="14"/>
      <c r="X605" s="14"/>
    </row>
    <row r="606" spans="7:24">
      <c r="G606" s="11"/>
      <c r="L606" s="16"/>
      <c r="P606" s="14"/>
      <c r="Q606" s="14"/>
      <c r="R606" s="14"/>
      <c r="S606" s="14"/>
      <c r="U606" s="14"/>
      <c r="V606" s="14"/>
      <c r="W606" s="14"/>
      <c r="X606" s="14"/>
    </row>
    <row r="607" spans="7:24">
      <c r="G607" s="11"/>
      <c r="L607" s="16"/>
      <c r="P607" s="14"/>
      <c r="Q607" s="14"/>
      <c r="R607" s="14"/>
      <c r="S607" s="14"/>
      <c r="U607" s="14"/>
      <c r="V607" s="14"/>
      <c r="W607" s="14"/>
      <c r="X607" s="14"/>
    </row>
    <row r="608" spans="7:24">
      <c r="G608" s="11"/>
      <c r="L608" s="16"/>
      <c r="P608" s="14"/>
      <c r="Q608" s="14"/>
      <c r="R608" s="14"/>
      <c r="S608" s="14"/>
      <c r="U608" s="14"/>
      <c r="V608" s="14"/>
      <c r="W608" s="14"/>
      <c r="X608" s="14"/>
    </row>
    <row r="609" spans="7:24">
      <c r="G609" s="15"/>
      <c r="L609" s="16"/>
      <c r="P609" s="14"/>
      <c r="Q609" s="14"/>
      <c r="R609" s="14"/>
      <c r="S609" s="14"/>
      <c r="U609" s="14"/>
      <c r="V609" s="14"/>
      <c r="W609" s="14"/>
      <c r="X609" s="14"/>
    </row>
    <row r="610" spans="7:24">
      <c r="G610" s="11"/>
      <c r="L610" s="16"/>
      <c r="P610" s="14"/>
      <c r="Q610" s="14"/>
      <c r="R610" s="14"/>
      <c r="S610" s="14"/>
      <c r="U610" s="14"/>
      <c r="V610" s="14"/>
      <c r="W610" s="14"/>
      <c r="X610" s="14"/>
    </row>
    <row r="611" spans="7:24">
      <c r="G611" s="11"/>
      <c r="L611" s="16"/>
      <c r="P611" s="14"/>
      <c r="Q611" s="14"/>
      <c r="R611" s="14"/>
      <c r="S611" s="14"/>
      <c r="U611" s="14"/>
      <c r="V611" s="14"/>
      <c r="W611" s="14"/>
      <c r="X611" s="14"/>
    </row>
    <row r="612" spans="7:24">
      <c r="G612" s="15"/>
      <c r="L612" s="16"/>
      <c r="P612" s="14"/>
      <c r="Q612" s="14"/>
      <c r="R612" s="14"/>
      <c r="S612" s="14"/>
      <c r="U612" s="14"/>
      <c r="V612" s="14"/>
      <c r="W612" s="14"/>
      <c r="X612" s="14"/>
    </row>
    <row r="613" spans="7:24">
      <c r="G613" s="11"/>
      <c r="L613" s="16"/>
      <c r="P613" s="14"/>
      <c r="Q613" s="14"/>
      <c r="R613" s="14"/>
      <c r="S613" s="14"/>
      <c r="U613" s="14"/>
      <c r="V613" s="14"/>
      <c r="W613" s="14"/>
      <c r="X613" s="14"/>
    </row>
    <row r="614" spans="7:24">
      <c r="G614" s="15"/>
      <c r="L614" s="16"/>
      <c r="P614" s="14"/>
      <c r="Q614" s="14"/>
      <c r="R614" s="14"/>
      <c r="S614" s="14"/>
      <c r="U614" s="14"/>
      <c r="V614" s="14"/>
      <c r="W614" s="14"/>
      <c r="X614" s="14"/>
    </row>
    <row r="615" spans="7:24">
      <c r="G615" s="11"/>
      <c r="L615" s="16"/>
      <c r="P615" s="14"/>
      <c r="Q615" s="14"/>
      <c r="R615" s="14"/>
      <c r="S615" s="14"/>
      <c r="U615" s="14"/>
      <c r="V615" s="14"/>
      <c r="W615" s="14"/>
      <c r="X615" s="14"/>
    </row>
    <row r="616" spans="7:24">
      <c r="G616" s="11"/>
      <c r="L616" s="16"/>
      <c r="P616" s="14"/>
      <c r="Q616" s="14"/>
      <c r="R616" s="14"/>
      <c r="S616" s="14"/>
      <c r="U616" s="14"/>
      <c r="V616" s="14"/>
      <c r="W616" s="14"/>
      <c r="X616" s="14"/>
    </row>
    <row r="617" spans="7:24">
      <c r="G617" s="11"/>
      <c r="L617" s="16"/>
      <c r="P617" s="14"/>
      <c r="Q617" s="14"/>
      <c r="R617" s="14"/>
      <c r="S617" s="14"/>
      <c r="U617" s="14"/>
      <c r="V617" s="14"/>
      <c r="W617" s="14"/>
      <c r="X617" s="14"/>
    </row>
    <row r="618" spans="7:24">
      <c r="G618" s="11"/>
      <c r="L618" s="16"/>
      <c r="P618" s="14"/>
      <c r="Q618" s="14"/>
      <c r="R618" s="14"/>
      <c r="S618" s="14"/>
      <c r="U618" s="14"/>
      <c r="V618" s="14"/>
      <c r="W618" s="14"/>
      <c r="X618" s="14"/>
    </row>
    <row r="619" spans="7:24">
      <c r="G619" s="15"/>
      <c r="L619" s="16"/>
      <c r="P619" s="14"/>
      <c r="Q619" s="14"/>
      <c r="R619" s="14"/>
      <c r="S619" s="14"/>
      <c r="U619" s="14"/>
      <c r="V619" s="14"/>
      <c r="W619" s="14"/>
      <c r="X619" s="14"/>
    </row>
    <row r="620" spans="7:24">
      <c r="G620" s="11"/>
      <c r="L620" s="16"/>
      <c r="P620" s="14"/>
      <c r="Q620" s="14"/>
      <c r="R620" s="14"/>
      <c r="S620" s="14"/>
      <c r="U620" s="14"/>
      <c r="V620" s="14"/>
      <c r="W620" s="14"/>
      <c r="X620" s="14"/>
    </row>
    <row r="621" spans="7:24">
      <c r="G621" s="11"/>
      <c r="L621" s="16"/>
      <c r="P621" s="14"/>
      <c r="Q621" s="14"/>
      <c r="R621" s="14"/>
      <c r="S621" s="14"/>
      <c r="U621" s="14"/>
      <c r="V621" s="14"/>
      <c r="W621" s="14"/>
      <c r="X621" s="14"/>
    </row>
    <row r="622" spans="7:24">
      <c r="G622" s="11"/>
      <c r="L622" s="16"/>
      <c r="P622" s="14"/>
      <c r="Q622" s="14"/>
      <c r="R622" s="14"/>
      <c r="S622" s="14"/>
      <c r="U622" s="14"/>
      <c r="V622" s="14"/>
      <c r="W622" s="14"/>
      <c r="X622" s="14"/>
    </row>
    <row r="623" spans="7:24">
      <c r="G623" s="11"/>
      <c r="L623" s="16"/>
      <c r="P623" s="14"/>
      <c r="Q623" s="14"/>
      <c r="R623" s="14"/>
      <c r="S623" s="14"/>
      <c r="U623" s="14"/>
      <c r="V623" s="14"/>
      <c r="W623" s="14"/>
      <c r="X623" s="14"/>
    </row>
    <row r="624" spans="7:24">
      <c r="G624" s="15"/>
      <c r="P624" s="14"/>
      <c r="Q624" s="14"/>
      <c r="R624" s="14"/>
      <c r="S624" s="14"/>
      <c r="U624" s="14"/>
      <c r="V624" s="14"/>
      <c r="W624" s="14"/>
      <c r="X624" s="14"/>
    </row>
    <row r="625" spans="7:24">
      <c r="G625" s="15"/>
      <c r="P625" s="14"/>
      <c r="Q625" s="14"/>
      <c r="R625" s="14"/>
      <c r="S625" s="14"/>
      <c r="U625" s="14"/>
      <c r="V625" s="14"/>
      <c r="W625" s="14"/>
      <c r="X625" s="14"/>
    </row>
    <row r="626" spans="7:24">
      <c r="G626" s="11"/>
      <c r="P626" s="14"/>
      <c r="Q626" s="14"/>
      <c r="R626" s="14"/>
      <c r="S626" s="14"/>
      <c r="U626" s="14"/>
      <c r="V626" s="14"/>
      <c r="W626" s="14"/>
      <c r="X626" s="14"/>
    </row>
    <row r="627" spans="7:24">
      <c r="G627" s="15"/>
      <c r="P627" s="14"/>
      <c r="Q627" s="14"/>
      <c r="R627" s="14"/>
      <c r="S627" s="14"/>
      <c r="U627" s="14"/>
      <c r="V627" s="14"/>
      <c r="W627" s="14"/>
      <c r="X627" s="14"/>
    </row>
    <row r="628" spans="7:24">
      <c r="G628" s="11"/>
      <c r="P628" s="14"/>
      <c r="Q628" s="14"/>
      <c r="R628" s="14"/>
      <c r="S628" s="14"/>
      <c r="U628" s="14"/>
      <c r="V628" s="14"/>
      <c r="W628" s="14"/>
      <c r="X628" s="14"/>
    </row>
    <row r="629" spans="7:24">
      <c r="G629" s="15"/>
      <c r="P629" s="14"/>
      <c r="Q629" s="14"/>
      <c r="R629" s="14"/>
      <c r="S629" s="14"/>
      <c r="U629" s="14"/>
      <c r="V629" s="14"/>
      <c r="W629" s="14"/>
      <c r="X629" s="14"/>
    </row>
    <row r="630" spans="7:24">
      <c r="G630" s="11"/>
      <c r="P630" s="14"/>
      <c r="Q630" s="14"/>
      <c r="R630" s="14"/>
      <c r="S630" s="14"/>
      <c r="U630" s="14"/>
      <c r="V630" s="14"/>
      <c r="W630" s="14"/>
      <c r="X630" s="14"/>
    </row>
    <row r="631" spans="7:24">
      <c r="G631" s="15"/>
      <c r="P631" s="14"/>
      <c r="Q631" s="14"/>
      <c r="R631" s="14"/>
      <c r="S631" s="14"/>
      <c r="U631" s="14"/>
      <c r="V631" s="14"/>
      <c r="W631" s="14"/>
      <c r="X631" s="14"/>
    </row>
    <row r="632" spans="7:24">
      <c r="G632" s="11"/>
      <c r="P632" s="14"/>
      <c r="Q632" s="14"/>
      <c r="R632" s="14"/>
      <c r="S632" s="14"/>
      <c r="U632" s="14"/>
      <c r="V632" s="14"/>
      <c r="W632" s="14"/>
      <c r="X632" s="14"/>
    </row>
    <row r="633" spans="7:24">
      <c r="G633" s="11"/>
      <c r="P633" s="14"/>
      <c r="Q633" s="14"/>
      <c r="R633" s="14"/>
      <c r="S633" s="14"/>
      <c r="U633" s="14"/>
      <c r="V633" s="14"/>
      <c r="W633" s="14"/>
      <c r="X633" s="14"/>
    </row>
    <row r="634" spans="7:24">
      <c r="G634" s="15"/>
      <c r="P634" s="14"/>
      <c r="Q634" s="14"/>
      <c r="R634" s="14"/>
      <c r="S634" s="14"/>
      <c r="U634" s="14"/>
      <c r="V634" s="14"/>
      <c r="W634" s="14"/>
      <c r="X634" s="14"/>
    </row>
    <row r="635" spans="7:24">
      <c r="G635" s="11"/>
      <c r="P635" s="14"/>
      <c r="Q635" s="14"/>
      <c r="R635" s="14"/>
      <c r="S635" s="14"/>
      <c r="U635" s="14"/>
      <c r="V635" s="14"/>
      <c r="W635" s="14"/>
      <c r="X635" s="14"/>
    </row>
    <row r="636" spans="7:24">
      <c r="G636" s="11"/>
      <c r="P636" s="14"/>
      <c r="Q636" s="14"/>
      <c r="R636" s="14"/>
      <c r="S636" s="14"/>
      <c r="U636" s="14"/>
      <c r="V636" s="14"/>
      <c r="W636" s="14"/>
      <c r="X636" s="14"/>
    </row>
    <row r="637" spans="7:24">
      <c r="G637" s="11"/>
      <c r="P637" s="14"/>
      <c r="Q637" s="14"/>
      <c r="R637" s="14"/>
      <c r="S637" s="14"/>
      <c r="U637" s="14"/>
      <c r="V637" s="14"/>
      <c r="W637" s="14"/>
      <c r="X637" s="14"/>
    </row>
    <row r="638" spans="7:24">
      <c r="G638" s="11"/>
      <c r="P638" s="14"/>
      <c r="Q638" s="14"/>
      <c r="R638" s="14"/>
      <c r="S638" s="14"/>
      <c r="U638" s="14"/>
      <c r="V638" s="14"/>
      <c r="W638" s="14"/>
      <c r="X638" s="14"/>
    </row>
    <row r="639" spans="7:24">
      <c r="G639" s="11"/>
      <c r="P639" s="14"/>
      <c r="Q639" s="14"/>
      <c r="R639" s="14"/>
      <c r="S639" s="14"/>
      <c r="U639" s="14"/>
      <c r="V639" s="14"/>
      <c r="W639" s="14"/>
      <c r="X639" s="14"/>
    </row>
    <row r="640" spans="7:24">
      <c r="G640" s="11"/>
      <c r="P640" s="14"/>
      <c r="Q640" s="14"/>
      <c r="R640" s="14"/>
      <c r="S640" s="14"/>
      <c r="U640" s="14"/>
      <c r="V640" s="14"/>
      <c r="W640" s="14"/>
      <c r="X640" s="14"/>
    </row>
    <row r="641" spans="7:24">
      <c r="G641" s="15"/>
      <c r="P641" s="14"/>
      <c r="Q641" s="14"/>
      <c r="R641" s="14"/>
      <c r="S641" s="14"/>
      <c r="U641" s="14"/>
      <c r="V641" s="14"/>
      <c r="W641" s="14"/>
      <c r="X641" s="14"/>
    </row>
    <row r="642" spans="7:24">
      <c r="G642" s="11"/>
      <c r="P642" s="14"/>
      <c r="Q642" s="14"/>
      <c r="R642" s="14"/>
      <c r="S642" s="14"/>
      <c r="U642" s="14"/>
      <c r="V642" s="14"/>
      <c r="W642" s="14"/>
      <c r="X642" s="14"/>
    </row>
    <row r="643" spans="7:24">
      <c r="G643" s="11"/>
      <c r="P643" s="14"/>
      <c r="Q643" s="14"/>
      <c r="R643" s="14"/>
      <c r="S643" s="14"/>
      <c r="U643" s="14"/>
      <c r="V643" s="14"/>
      <c r="W643" s="14"/>
      <c r="X643" s="14"/>
    </row>
    <row r="644" spans="7:24">
      <c r="G644" s="15"/>
      <c r="P644" s="14"/>
      <c r="Q644" s="14"/>
      <c r="R644" s="14"/>
      <c r="S644" s="14"/>
      <c r="U644" s="14"/>
      <c r="V644" s="14"/>
      <c r="W644" s="14"/>
      <c r="X644" s="14"/>
    </row>
    <row r="645" spans="7:24">
      <c r="G645" s="11"/>
      <c r="P645" s="14"/>
      <c r="Q645" s="14"/>
      <c r="R645" s="14"/>
      <c r="S645" s="14"/>
      <c r="U645" s="14"/>
      <c r="V645" s="14"/>
      <c r="W645" s="14"/>
      <c r="X645" s="14"/>
    </row>
    <row r="646" spans="7:24">
      <c r="G646" s="11"/>
      <c r="P646" s="14"/>
      <c r="Q646" s="14"/>
      <c r="R646" s="14"/>
      <c r="S646" s="14"/>
      <c r="U646" s="14"/>
      <c r="V646" s="14"/>
      <c r="W646" s="14"/>
      <c r="X646" s="14"/>
    </row>
    <row r="647" spans="7:24">
      <c r="G647" s="11"/>
      <c r="P647" s="14"/>
      <c r="Q647" s="14"/>
      <c r="R647" s="14"/>
      <c r="S647" s="14"/>
      <c r="U647" s="14"/>
      <c r="V647" s="14"/>
      <c r="W647" s="14"/>
      <c r="X647" s="14"/>
    </row>
    <row r="648" spans="7:24">
      <c r="G648" s="11"/>
      <c r="P648" s="14"/>
      <c r="Q648" s="14"/>
      <c r="R648" s="14"/>
      <c r="S648" s="14"/>
      <c r="U648" s="14"/>
      <c r="V648" s="14"/>
      <c r="W648" s="14"/>
      <c r="X648" s="14"/>
    </row>
    <row r="649" spans="7:24">
      <c r="G649" s="11"/>
      <c r="P649" s="14"/>
      <c r="Q649" s="14"/>
      <c r="R649" s="14"/>
      <c r="S649" s="14"/>
      <c r="U649" s="14"/>
      <c r="V649" s="14"/>
      <c r="W649" s="14"/>
      <c r="X649" s="14"/>
    </row>
    <row r="650" spans="7:24">
      <c r="G650" s="11"/>
      <c r="P650" s="14"/>
      <c r="Q650" s="14"/>
      <c r="R650" s="14"/>
      <c r="S650" s="14"/>
      <c r="U650" s="14"/>
      <c r="V650" s="14"/>
      <c r="W650" s="14"/>
      <c r="X650" s="14"/>
    </row>
    <row r="651" spans="7:24">
      <c r="G651" s="11"/>
      <c r="P651" s="14"/>
      <c r="Q651" s="14"/>
      <c r="R651" s="14"/>
      <c r="S651" s="14"/>
      <c r="U651" s="14"/>
      <c r="V651" s="14"/>
      <c r="W651" s="14"/>
      <c r="X651" s="14"/>
    </row>
    <row r="652" spans="7:24">
      <c r="G652" s="11"/>
      <c r="P652" s="14"/>
      <c r="Q652" s="14"/>
      <c r="R652" s="14"/>
      <c r="S652" s="14"/>
      <c r="U652" s="14"/>
      <c r="V652" s="14"/>
      <c r="W652" s="14"/>
      <c r="X652" s="14"/>
    </row>
    <row r="653" spans="7:24">
      <c r="G653" s="11"/>
      <c r="P653" s="14"/>
      <c r="Q653" s="14"/>
      <c r="R653" s="14"/>
      <c r="S653" s="14"/>
      <c r="U653" s="14"/>
      <c r="V653" s="14"/>
      <c r="W653" s="14"/>
      <c r="X653" s="14"/>
    </row>
    <row r="654" spans="7:24">
      <c r="G654" s="15"/>
      <c r="P654" s="14"/>
      <c r="Q654" s="14"/>
      <c r="R654" s="14"/>
      <c r="S654" s="14"/>
      <c r="U654" s="14"/>
      <c r="V654" s="14"/>
      <c r="W654" s="14"/>
      <c r="X654" s="14"/>
    </row>
    <row r="655" spans="7:24">
      <c r="G655" s="11"/>
      <c r="P655" s="14"/>
      <c r="Q655" s="14"/>
      <c r="R655" s="14"/>
      <c r="S655" s="14"/>
      <c r="U655" s="14"/>
      <c r="V655" s="14"/>
      <c r="W655" s="14"/>
      <c r="X655" s="14"/>
    </row>
    <row r="656" spans="7:24">
      <c r="G656" s="11"/>
      <c r="P656" s="14"/>
      <c r="Q656" s="14"/>
      <c r="R656" s="14"/>
      <c r="S656" s="14"/>
      <c r="U656" s="14"/>
      <c r="V656" s="14"/>
      <c r="W656" s="14"/>
      <c r="X656" s="14"/>
    </row>
    <row r="657" spans="7:24">
      <c r="G657" s="11"/>
      <c r="P657" s="14"/>
      <c r="Q657" s="14"/>
      <c r="R657" s="14"/>
      <c r="S657" s="14"/>
      <c r="U657" s="14"/>
      <c r="V657" s="14"/>
      <c r="W657" s="14"/>
      <c r="X657" s="14"/>
    </row>
    <row r="658" spans="7:24">
      <c r="G658" s="11"/>
      <c r="P658" s="14"/>
      <c r="Q658" s="14"/>
      <c r="R658" s="14"/>
      <c r="S658" s="14"/>
      <c r="U658" s="14"/>
      <c r="V658" s="14"/>
      <c r="W658" s="14"/>
      <c r="X658" s="14"/>
    </row>
    <row r="659" spans="7:24">
      <c r="G659" s="15"/>
      <c r="P659" s="14"/>
      <c r="Q659" s="14"/>
      <c r="R659" s="14"/>
      <c r="S659" s="14"/>
      <c r="U659" s="14"/>
      <c r="V659" s="14"/>
      <c r="W659" s="14"/>
      <c r="X659" s="14"/>
    </row>
    <row r="660" spans="7:24">
      <c r="G660" s="11"/>
      <c r="P660" s="14"/>
      <c r="Q660" s="14"/>
      <c r="R660" s="14"/>
      <c r="S660" s="14"/>
      <c r="U660" s="14"/>
      <c r="V660" s="14"/>
      <c r="W660" s="14"/>
      <c r="X660" s="14"/>
    </row>
    <row r="661" spans="7:24">
      <c r="G661" s="11"/>
      <c r="P661" s="14"/>
      <c r="Q661" s="14"/>
      <c r="R661" s="14"/>
      <c r="S661" s="14"/>
      <c r="U661" s="14"/>
      <c r="V661" s="14"/>
      <c r="W661" s="14"/>
      <c r="X661" s="14"/>
    </row>
    <row r="662" spans="7:24">
      <c r="G662" s="11"/>
      <c r="P662" s="14"/>
      <c r="Q662" s="14"/>
      <c r="R662" s="14"/>
      <c r="S662" s="14"/>
      <c r="U662" s="14"/>
      <c r="V662" s="14"/>
      <c r="W662" s="14"/>
      <c r="X662" s="14"/>
    </row>
    <row r="663" spans="7:24">
      <c r="G663" s="11"/>
      <c r="P663" s="14"/>
      <c r="Q663" s="14"/>
      <c r="R663" s="14"/>
      <c r="S663" s="14"/>
      <c r="U663" s="14"/>
      <c r="V663" s="14"/>
      <c r="W663" s="14"/>
      <c r="X663" s="14"/>
    </row>
    <row r="664" spans="7:24">
      <c r="G664" s="11"/>
      <c r="P664" s="14"/>
      <c r="Q664" s="14"/>
      <c r="R664" s="14"/>
      <c r="S664" s="14"/>
      <c r="U664" s="14"/>
      <c r="V664" s="14"/>
      <c r="W664" s="14"/>
      <c r="X664" s="14"/>
    </row>
    <row r="665" spans="7:24">
      <c r="G665" s="11"/>
      <c r="P665" s="14"/>
      <c r="Q665" s="14"/>
      <c r="R665" s="14"/>
      <c r="S665" s="14"/>
      <c r="U665" s="14"/>
      <c r="V665" s="14"/>
      <c r="W665" s="14"/>
      <c r="X665" s="14"/>
    </row>
    <row r="666" spans="7:24">
      <c r="G666" s="11"/>
      <c r="P666" s="14"/>
      <c r="Q666" s="14"/>
      <c r="R666" s="14"/>
      <c r="S666" s="14"/>
      <c r="U666" s="14"/>
      <c r="V666" s="14"/>
      <c r="W666" s="14"/>
      <c r="X666" s="14"/>
    </row>
    <row r="667" spans="7:24">
      <c r="G667" s="15"/>
      <c r="P667" s="14"/>
      <c r="Q667" s="14"/>
      <c r="R667" s="14"/>
      <c r="S667" s="14"/>
      <c r="U667" s="14"/>
      <c r="V667" s="14"/>
      <c r="W667" s="14"/>
      <c r="X667" s="14"/>
    </row>
    <row r="668" spans="7:24">
      <c r="G668" s="11"/>
      <c r="P668" s="14"/>
      <c r="Q668" s="14"/>
      <c r="R668" s="14"/>
      <c r="S668" s="14"/>
      <c r="U668" s="14"/>
      <c r="V668" s="14"/>
      <c r="W668" s="14"/>
      <c r="X668" s="14"/>
    </row>
    <row r="669" spans="7:24">
      <c r="G669" s="15"/>
      <c r="P669" s="14"/>
      <c r="Q669" s="14"/>
      <c r="R669" s="14"/>
      <c r="S669" s="14"/>
      <c r="U669" s="14"/>
      <c r="V669" s="14"/>
      <c r="W669" s="14"/>
      <c r="X669" s="14"/>
    </row>
    <row r="670" spans="7:24">
      <c r="G670" s="11"/>
      <c r="P670" s="14"/>
      <c r="Q670" s="14"/>
      <c r="R670" s="14"/>
      <c r="S670" s="14"/>
      <c r="U670" s="14"/>
      <c r="V670" s="14"/>
      <c r="W670" s="14"/>
      <c r="X670" s="14"/>
    </row>
    <row r="671" spans="7:24">
      <c r="G671" s="15"/>
      <c r="P671" s="14"/>
      <c r="Q671" s="14"/>
      <c r="R671" s="14"/>
      <c r="S671" s="14"/>
      <c r="U671" s="14"/>
      <c r="V671" s="14"/>
      <c r="W671" s="14"/>
      <c r="X671" s="14"/>
    </row>
    <row r="672" spans="7:24">
      <c r="G672" s="11"/>
      <c r="P672" s="14"/>
      <c r="Q672" s="14"/>
      <c r="R672" s="14"/>
      <c r="S672" s="14"/>
      <c r="U672" s="14"/>
      <c r="V672" s="14"/>
      <c r="W672" s="14"/>
      <c r="X672" s="14"/>
    </row>
    <row r="673" spans="7:24">
      <c r="G673" s="11"/>
      <c r="P673" s="14"/>
      <c r="Q673" s="14"/>
      <c r="R673" s="14"/>
      <c r="S673" s="14"/>
      <c r="U673" s="14"/>
      <c r="V673" s="14"/>
      <c r="W673" s="14"/>
      <c r="X673" s="14"/>
    </row>
    <row r="674" spans="7:24">
      <c r="G674" s="15"/>
      <c r="P674" s="14"/>
      <c r="Q674" s="14"/>
      <c r="R674" s="14"/>
      <c r="S674" s="14"/>
      <c r="U674" s="14"/>
      <c r="V674" s="14"/>
      <c r="W674" s="14"/>
      <c r="X674" s="14"/>
    </row>
    <row r="675" spans="7:24">
      <c r="G675" s="11"/>
      <c r="P675" s="14"/>
      <c r="Q675" s="14"/>
      <c r="R675" s="14"/>
      <c r="S675" s="14"/>
      <c r="U675" s="14"/>
      <c r="V675" s="14"/>
      <c r="W675" s="14"/>
      <c r="X675" s="14"/>
    </row>
    <row r="676" spans="7:24">
      <c r="G676" s="11"/>
      <c r="P676" s="14"/>
      <c r="Q676" s="14"/>
      <c r="R676" s="14"/>
      <c r="S676" s="14"/>
      <c r="U676" s="14"/>
      <c r="V676" s="14"/>
      <c r="W676" s="14"/>
      <c r="X676" s="14"/>
    </row>
    <row r="677" spans="7:24">
      <c r="G677" s="11"/>
      <c r="P677" s="14"/>
      <c r="Q677" s="14"/>
      <c r="R677" s="14"/>
      <c r="S677" s="14"/>
      <c r="U677" s="14"/>
      <c r="V677" s="14"/>
      <c r="W677" s="14"/>
      <c r="X677" s="14"/>
    </row>
    <row r="678" spans="7:24">
      <c r="G678" s="11"/>
      <c r="P678" s="14"/>
      <c r="Q678" s="14"/>
      <c r="R678" s="14"/>
      <c r="S678" s="14"/>
      <c r="U678" s="14"/>
      <c r="V678" s="14"/>
      <c r="W678" s="14"/>
      <c r="X678" s="14"/>
    </row>
    <row r="679" spans="7:24">
      <c r="G679" s="15"/>
      <c r="P679" s="14"/>
      <c r="Q679" s="14"/>
      <c r="R679" s="14"/>
      <c r="S679" s="14"/>
      <c r="U679" s="14"/>
      <c r="V679" s="14"/>
      <c r="W679" s="14"/>
      <c r="X679" s="14"/>
    </row>
    <row r="680" spans="7:24">
      <c r="G680" s="11"/>
      <c r="P680" s="14"/>
      <c r="Q680" s="14"/>
      <c r="R680" s="14"/>
      <c r="S680" s="14"/>
      <c r="U680" s="14"/>
      <c r="V680" s="14"/>
      <c r="W680" s="14"/>
      <c r="X680" s="14"/>
    </row>
    <row r="681" spans="7:24">
      <c r="G681" s="11"/>
      <c r="P681" s="14"/>
      <c r="Q681" s="14"/>
      <c r="R681" s="14"/>
      <c r="S681" s="14"/>
      <c r="U681" s="14"/>
      <c r="V681" s="14"/>
      <c r="W681" s="14"/>
      <c r="X681" s="14"/>
    </row>
    <row r="682" spans="7:24">
      <c r="G682" s="15"/>
      <c r="P682" s="14"/>
      <c r="Q682" s="14"/>
      <c r="R682" s="14"/>
      <c r="S682" s="14"/>
      <c r="U682" s="14"/>
      <c r="V682" s="14"/>
      <c r="W682" s="14"/>
      <c r="X682" s="14"/>
    </row>
    <row r="683" spans="7:24">
      <c r="G683" s="15"/>
      <c r="P683" s="14"/>
      <c r="Q683" s="14"/>
      <c r="R683" s="14"/>
      <c r="S683" s="14"/>
      <c r="U683" s="14"/>
      <c r="V683" s="14"/>
      <c r="W683" s="14"/>
      <c r="X683" s="14"/>
    </row>
    <row r="684" spans="7:24">
      <c r="G684" s="15"/>
      <c r="P684" s="14"/>
      <c r="Q684" s="14"/>
      <c r="R684" s="14"/>
      <c r="S684" s="14"/>
      <c r="U684" s="14"/>
      <c r="V684" s="14"/>
      <c r="W684" s="14"/>
      <c r="X684" s="14"/>
    </row>
    <row r="685" spans="7:24">
      <c r="G685" s="11"/>
      <c r="P685" s="14"/>
      <c r="Q685" s="14"/>
      <c r="R685" s="14"/>
      <c r="S685" s="14"/>
      <c r="U685" s="14"/>
      <c r="V685" s="14"/>
      <c r="W685" s="14"/>
      <c r="X685" s="14"/>
    </row>
    <row r="686" spans="7:24">
      <c r="G686" s="11"/>
      <c r="P686" s="14"/>
      <c r="Q686" s="14"/>
      <c r="R686" s="14"/>
      <c r="S686" s="14"/>
      <c r="U686" s="14"/>
      <c r="V686" s="14"/>
      <c r="W686" s="14"/>
      <c r="X686" s="14"/>
    </row>
    <row r="687" spans="7:24">
      <c r="G687" s="11"/>
      <c r="P687" s="14"/>
      <c r="Q687" s="14"/>
      <c r="R687" s="14"/>
      <c r="S687" s="14"/>
      <c r="U687" s="14"/>
      <c r="V687" s="14"/>
      <c r="W687" s="14"/>
      <c r="X687" s="14"/>
    </row>
    <row r="688" spans="7:24">
      <c r="G688" s="11"/>
      <c r="P688" s="14"/>
      <c r="Q688" s="14"/>
      <c r="R688" s="14"/>
      <c r="S688" s="14"/>
      <c r="U688" s="14"/>
      <c r="V688" s="14"/>
      <c r="W688" s="14"/>
      <c r="X688" s="14"/>
    </row>
    <row r="689" spans="7:24">
      <c r="G689" s="15"/>
      <c r="P689" s="14"/>
      <c r="Q689" s="14"/>
      <c r="R689" s="14"/>
      <c r="S689" s="14"/>
      <c r="U689" s="14"/>
      <c r="V689" s="14"/>
      <c r="W689" s="14"/>
      <c r="X689" s="14"/>
    </row>
    <row r="690" spans="7:24">
      <c r="G690" s="11"/>
      <c r="P690" s="14"/>
      <c r="Q690" s="14"/>
      <c r="R690" s="14"/>
      <c r="S690" s="14"/>
      <c r="U690" s="14"/>
      <c r="V690" s="14"/>
      <c r="W690" s="14"/>
      <c r="X690" s="14"/>
    </row>
    <row r="691" spans="7:24">
      <c r="G691" s="11"/>
      <c r="P691" s="14"/>
      <c r="Q691" s="14"/>
      <c r="R691" s="14"/>
      <c r="S691" s="14"/>
      <c r="U691" s="14"/>
      <c r="V691" s="14"/>
      <c r="W691" s="14"/>
      <c r="X691" s="14"/>
    </row>
    <row r="692" spans="7:24">
      <c r="G692" s="15"/>
      <c r="P692" s="14"/>
      <c r="Q692" s="14"/>
      <c r="R692" s="14"/>
      <c r="S692" s="14"/>
      <c r="U692" s="14"/>
      <c r="V692" s="14"/>
      <c r="W692" s="14"/>
      <c r="X692" s="14"/>
    </row>
    <row r="693" spans="7:24">
      <c r="G693" s="11"/>
      <c r="P693" s="14"/>
      <c r="Q693" s="14"/>
      <c r="R693" s="14"/>
      <c r="S693" s="14"/>
      <c r="U693" s="14"/>
      <c r="V693" s="14"/>
      <c r="W693" s="14"/>
      <c r="X693" s="14"/>
    </row>
    <row r="694" spans="7:24">
      <c r="G694" s="15"/>
      <c r="P694" s="14"/>
      <c r="Q694" s="14"/>
      <c r="R694" s="14"/>
      <c r="S694" s="14"/>
      <c r="U694" s="14"/>
      <c r="V694" s="14"/>
      <c r="W694" s="14"/>
      <c r="X694" s="14"/>
    </row>
    <row r="695" spans="7:24">
      <c r="G695" s="11"/>
      <c r="P695" s="14"/>
      <c r="Q695" s="14"/>
      <c r="R695" s="14"/>
      <c r="S695" s="14"/>
      <c r="U695" s="14"/>
      <c r="V695" s="14"/>
      <c r="W695" s="14"/>
      <c r="X695" s="14"/>
    </row>
    <row r="696" spans="7:24">
      <c r="G696" s="11"/>
      <c r="P696" s="14"/>
      <c r="Q696" s="14"/>
      <c r="R696" s="14"/>
      <c r="S696" s="14"/>
      <c r="U696" s="14"/>
      <c r="V696" s="14"/>
      <c r="W696" s="14"/>
      <c r="X696" s="14"/>
    </row>
    <row r="697" spans="7:24">
      <c r="G697" s="11"/>
      <c r="P697" s="14"/>
      <c r="Q697" s="14"/>
      <c r="R697" s="14"/>
      <c r="S697" s="14"/>
      <c r="U697" s="14"/>
      <c r="V697" s="14"/>
      <c r="W697" s="14"/>
      <c r="X697" s="14"/>
    </row>
    <row r="698" spans="7:24">
      <c r="G698" s="11"/>
      <c r="P698" s="14"/>
      <c r="Q698" s="14"/>
      <c r="R698" s="14"/>
      <c r="S698" s="14"/>
      <c r="U698" s="14"/>
      <c r="V698" s="14"/>
      <c r="W698" s="14"/>
      <c r="X698" s="14"/>
    </row>
    <row r="699" spans="7:24">
      <c r="G699" s="11"/>
      <c r="P699" s="14"/>
      <c r="Q699" s="14"/>
      <c r="R699" s="14"/>
      <c r="S699" s="14"/>
      <c r="U699" s="14"/>
      <c r="V699" s="14"/>
      <c r="W699" s="14"/>
      <c r="X699" s="14"/>
    </row>
    <row r="700" spans="7:24">
      <c r="G700" s="11"/>
      <c r="P700" s="14"/>
      <c r="Q700" s="14"/>
      <c r="R700" s="14"/>
      <c r="S700" s="14"/>
      <c r="U700" s="14"/>
      <c r="V700" s="14"/>
      <c r="W700" s="14"/>
      <c r="X700" s="14"/>
    </row>
    <row r="701" spans="7:24">
      <c r="G701" s="11"/>
      <c r="P701" s="14"/>
      <c r="Q701" s="14"/>
      <c r="R701" s="14"/>
      <c r="S701" s="14"/>
      <c r="U701" s="14"/>
      <c r="V701" s="14"/>
      <c r="W701" s="14"/>
      <c r="X701" s="14"/>
    </row>
    <row r="702" spans="7:24">
      <c r="G702" s="11"/>
      <c r="P702" s="14"/>
      <c r="Q702" s="14"/>
      <c r="R702" s="14"/>
      <c r="S702" s="14"/>
      <c r="U702" s="14"/>
      <c r="V702" s="14"/>
      <c r="W702" s="14"/>
      <c r="X702" s="14"/>
    </row>
    <row r="703" spans="7:24">
      <c r="G703" s="11"/>
      <c r="P703" s="14"/>
      <c r="Q703" s="14"/>
      <c r="R703" s="14"/>
      <c r="S703" s="14"/>
      <c r="U703" s="14"/>
      <c r="V703" s="14"/>
      <c r="W703" s="14"/>
      <c r="X703" s="14"/>
    </row>
    <row r="704" spans="7:24">
      <c r="G704" s="11"/>
      <c r="P704" s="14"/>
      <c r="Q704" s="14"/>
      <c r="R704" s="14"/>
      <c r="S704" s="14"/>
      <c r="U704" s="14"/>
      <c r="V704" s="14"/>
      <c r="W704" s="14"/>
      <c r="X704" s="14"/>
    </row>
    <row r="705" spans="7:24">
      <c r="G705" s="11"/>
      <c r="P705" s="14"/>
      <c r="Q705" s="14"/>
      <c r="R705" s="14"/>
      <c r="S705" s="14"/>
      <c r="U705" s="14"/>
      <c r="V705" s="14"/>
      <c r="W705" s="14"/>
      <c r="X705" s="14"/>
    </row>
    <row r="706" spans="7:24">
      <c r="G706" s="11"/>
      <c r="P706" s="14"/>
      <c r="Q706" s="14"/>
      <c r="R706" s="14"/>
      <c r="S706" s="14"/>
      <c r="U706" s="14"/>
      <c r="V706" s="14"/>
      <c r="W706" s="14"/>
      <c r="X706" s="14"/>
    </row>
    <row r="707" spans="7:24">
      <c r="G707" s="11"/>
      <c r="P707" s="14"/>
      <c r="Q707" s="14"/>
      <c r="R707" s="14"/>
      <c r="S707" s="14"/>
      <c r="U707" s="14"/>
      <c r="V707" s="14"/>
      <c r="W707" s="14"/>
      <c r="X707" s="14"/>
    </row>
    <row r="708" spans="7:24">
      <c r="G708" s="11"/>
      <c r="P708" s="14"/>
      <c r="Q708" s="14"/>
      <c r="R708" s="14"/>
      <c r="S708" s="14"/>
      <c r="U708" s="14"/>
      <c r="V708" s="14"/>
      <c r="W708" s="14"/>
      <c r="X708" s="14"/>
    </row>
    <row r="709" spans="7:24">
      <c r="G709" s="11"/>
      <c r="P709" s="14"/>
      <c r="Q709" s="14"/>
      <c r="R709" s="14"/>
      <c r="S709" s="14"/>
      <c r="U709" s="14"/>
      <c r="V709" s="14"/>
      <c r="W709" s="14"/>
      <c r="X709" s="14"/>
    </row>
    <row r="710" spans="7:24">
      <c r="G710" s="11"/>
      <c r="P710" s="14"/>
      <c r="Q710" s="14"/>
      <c r="R710" s="14"/>
      <c r="S710" s="14"/>
      <c r="U710" s="14"/>
      <c r="V710" s="14"/>
      <c r="W710" s="14"/>
      <c r="X710" s="14"/>
    </row>
    <row r="711" spans="7:24">
      <c r="G711" s="11"/>
      <c r="P711" s="14"/>
      <c r="Q711" s="14"/>
      <c r="R711" s="14"/>
      <c r="S711" s="14"/>
      <c r="U711" s="14"/>
      <c r="V711" s="14"/>
      <c r="W711" s="14"/>
      <c r="X711" s="14"/>
    </row>
    <row r="712" spans="7:24">
      <c r="G712" s="11"/>
      <c r="P712" s="14"/>
      <c r="Q712" s="14"/>
      <c r="R712" s="14"/>
      <c r="S712" s="14"/>
      <c r="U712" s="14"/>
      <c r="V712" s="14"/>
      <c r="W712" s="14"/>
      <c r="X712" s="14"/>
    </row>
    <row r="713" spans="7:24">
      <c r="G713" s="11"/>
      <c r="P713" s="14"/>
      <c r="Q713" s="14"/>
      <c r="R713" s="14"/>
      <c r="S713" s="14"/>
      <c r="U713" s="14"/>
      <c r="V713" s="14"/>
      <c r="W713" s="14"/>
      <c r="X713" s="14"/>
    </row>
    <row r="714" spans="7:24">
      <c r="G714" s="11"/>
      <c r="P714" s="14"/>
      <c r="Q714" s="14"/>
      <c r="R714" s="14"/>
      <c r="S714" s="14"/>
      <c r="U714" s="14"/>
      <c r="V714" s="14"/>
      <c r="W714" s="14"/>
      <c r="X714" s="14"/>
    </row>
    <row r="715" spans="7:24">
      <c r="G715" s="11"/>
      <c r="P715" s="14"/>
      <c r="Q715" s="14"/>
      <c r="R715" s="14"/>
      <c r="S715" s="14"/>
      <c r="U715" s="14"/>
      <c r="V715" s="14"/>
      <c r="W715" s="14"/>
      <c r="X715" s="14"/>
    </row>
    <row r="716" spans="7:24">
      <c r="G716" s="11"/>
      <c r="P716" s="14"/>
      <c r="Q716" s="14"/>
      <c r="R716" s="14"/>
      <c r="S716" s="14"/>
      <c r="U716" s="14"/>
      <c r="V716" s="14"/>
      <c r="W716" s="14"/>
      <c r="X716" s="14"/>
    </row>
    <row r="717" spans="7:24">
      <c r="G717" s="11"/>
      <c r="P717" s="14"/>
      <c r="Q717" s="14"/>
      <c r="R717" s="14"/>
      <c r="S717" s="14"/>
      <c r="U717" s="14"/>
      <c r="V717" s="14"/>
      <c r="W717" s="14"/>
      <c r="X717" s="14"/>
    </row>
    <row r="718" spans="7:24">
      <c r="G718" s="11"/>
      <c r="P718" s="14"/>
      <c r="Q718" s="14"/>
      <c r="R718" s="14"/>
      <c r="S718" s="14"/>
      <c r="U718" s="14"/>
      <c r="V718" s="14"/>
      <c r="W718" s="14"/>
      <c r="X718" s="14"/>
    </row>
    <row r="719" spans="7:24">
      <c r="G719" s="15"/>
      <c r="P719" s="14"/>
      <c r="Q719" s="14"/>
      <c r="R719" s="14"/>
      <c r="S719" s="14"/>
      <c r="U719" s="14"/>
      <c r="V719" s="14"/>
      <c r="W719" s="14"/>
      <c r="X719" s="14"/>
    </row>
    <row r="720" spans="7:24">
      <c r="G720" s="11"/>
      <c r="P720" s="14"/>
      <c r="Q720" s="14"/>
      <c r="R720" s="14"/>
      <c r="S720" s="14"/>
      <c r="U720" s="14"/>
      <c r="V720" s="14"/>
      <c r="W720" s="14"/>
      <c r="X720" s="14"/>
    </row>
    <row r="721" spans="7:24">
      <c r="G721" s="15"/>
      <c r="P721" s="14"/>
      <c r="Q721" s="14"/>
      <c r="R721" s="14"/>
      <c r="S721" s="14"/>
      <c r="U721" s="14"/>
      <c r="V721" s="14"/>
      <c r="W721" s="14"/>
      <c r="X721" s="14"/>
    </row>
    <row r="722" spans="7:24">
      <c r="G722" s="11"/>
      <c r="P722" s="14"/>
      <c r="Q722" s="14"/>
      <c r="R722" s="14"/>
      <c r="S722" s="14"/>
      <c r="U722" s="14"/>
      <c r="V722" s="14"/>
      <c r="W722" s="14"/>
      <c r="X722" s="14"/>
    </row>
    <row r="723" spans="7:24">
      <c r="G723" s="11"/>
      <c r="P723" s="14"/>
      <c r="Q723" s="14"/>
      <c r="R723" s="14"/>
      <c r="S723" s="14"/>
      <c r="U723" s="14"/>
      <c r="V723" s="14"/>
      <c r="W723" s="14"/>
      <c r="X723" s="14"/>
    </row>
    <row r="724" spans="7:24">
      <c r="G724" s="15"/>
      <c r="P724" s="14"/>
      <c r="Q724" s="14"/>
      <c r="R724" s="14"/>
      <c r="S724" s="14"/>
      <c r="U724" s="14"/>
      <c r="V724" s="14"/>
      <c r="W724" s="14"/>
      <c r="X724" s="14"/>
    </row>
    <row r="725" spans="7:24">
      <c r="G725" s="11"/>
      <c r="P725" s="14"/>
      <c r="Q725" s="14"/>
      <c r="R725" s="14"/>
      <c r="S725" s="14"/>
      <c r="U725" s="14"/>
      <c r="V725" s="14"/>
      <c r="W725" s="14"/>
      <c r="X725" s="14"/>
    </row>
    <row r="726" spans="7:24">
      <c r="G726" s="15"/>
      <c r="P726" s="14"/>
      <c r="Q726" s="14"/>
      <c r="R726" s="14"/>
      <c r="S726" s="14"/>
      <c r="U726" s="14"/>
      <c r="V726" s="14"/>
      <c r="W726" s="14"/>
      <c r="X726" s="14"/>
    </row>
    <row r="727" spans="7:24">
      <c r="G727" s="11"/>
      <c r="P727" s="14"/>
      <c r="Q727" s="14"/>
      <c r="R727" s="14"/>
      <c r="S727" s="14"/>
      <c r="U727" s="14"/>
      <c r="V727" s="14"/>
      <c r="W727" s="14"/>
      <c r="X727" s="14"/>
    </row>
    <row r="728" spans="7:24">
      <c r="G728" s="11"/>
      <c r="P728" s="14"/>
      <c r="Q728" s="14"/>
      <c r="R728" s="14"/>
      <c r="S728" s="14"/>
      <c r="U728" s="14"/>
      <c r="V728" s="14"/>
      <c r="W728" s="14"/>
      <c r="X728" s="14"/>
    </row>
    <row r="729" spans="7:24">
      <c r="G729" s="15"/>
      <c r="P729" s="14"/>
      <c r="Q729" s="14"/>
      <c r="R729" s="14"/>
      <c r="S729" s="14"/>
      <c r="U729" s="14"/>
      <c r="V729" s="14"/>
      <c r="W729" s="14"/>
      <c r="X729" s="14"/>
    </row>
    <row r="730" spans="7:24">
      <c r="G730" s="11"/>
      <c r="P730" s="14"/>
      <c r="Q730" s="14"/>
      <c r="R730" s="14"/>
      <c r="S730" s="14"/>
      <c r="U730" s="14"/>
      <c r="V730" s="14"/>
      <c r="W730" s="14"/>
      <c r="X730" s="14"/>
    </row>
    <row r="731" spans="7:24">
      <c r="G731" s="11"/>
      <c r="P731" s="14"/>
      <c r="Q731" s="14"/>
      <c r="R731" s="14"/>
      <c r="S731" s="14"/>
      <c r="U731" s="14"/>
      <c r="V731" s="14"/>
      <c r="W731" s="14"/>
      <c r="X731" s="14"/>
    </row>
    <row r="732" spans="7:24">
      <c r="G732" s="11"/>
      <c r="P732" s="14"/>
      <c r="Q732" s="14"/>
      <c r="R732" s="14"/>
      <c r="S732" s="14"/>
      <c r="U732" s="14"/>
      <c r="V732" s="14"/>
      <c r="W732" s="14"/>
      <c r="X732" s="14"/>
    </row>
    <row r="733" spans="7:24">
      <c r="G733" s="11"/>
      <c r="P733" s="14"/>
      <c r="Q733" s="14"/>
      <c r="R733" s="14"/>
      <c r="S733" s="14"/>
      <c r="U733" s="14"/>
      <c r="V733" s="14"/>
      <c r="W733" s="14"/>
      <c r="X733" s="14"/>
    </row>
    <row r="734" spans="7:24">
      <c r="G734" s="11"/>
      <c r="P734" s="14"/>
      <c r="Q734" s="14"/>
      <c r="R734" s="14"/>
      <c r="S734" s="14"/>
      <c r="U734" s="14"/>
      <c r="V734" s="14"/>
      <c r="W734" s="14"/>
      <c r="X734" s="14"/>
    </row>
    <row r="735" spans="7:24">
      <c r="G735" s="11"/>
      <c r="P735" s="14"/>
      <c r="Q735" s="14"/>
      <c r="R735" s="14"/>
      <c r="S735" s="14"/>
      <c r="U735" s="14"/>
      <c r="V735" s="14"/>
      <c r="W735" s="14"/>
      <c r="X735" s="14"/>
    </row>
    <row r="736" spans="7:24">
      <c r="G736" s="11"/>
      <c r="P736" s="14"/>
      <c r="Q736" s="14"/>
      <c r="R736" s="14"/>
      <c r="S736" s="14"/>
      <c r="U736" s="14"/>
      <c r="V736" s="14"/>
      <c r="W736" s="14"/>
      <c r="X736" s="14"/>
    </row>
    <row r="737" spans="7:24">
      <c r="G737" s="15"/>
      <c r="P737" s="14"/>
      <c r="Q737" s="14"/>
      <c r="R737" s="14"/>
      <c r="S737" s="14"/>
      <c r="U737" s="14"/>
      <c r="V737" s="14"/>
      <c r="W737" s="14"/>
      <c r="X737" s="14"/>
    </row>
    <row r="738" spans="7:24">
      <c r="G738" s="11"/>
      <c r="P738" s="14"/>
      <c r="Q738" s="14"/>
      <c r="R738" s="14"/>
      <c r="S738" s="14"/>
      <c r="U738" s="14"/>
      <c r="V738" s="14"/>
      <c r="W738" s="14"/>
      <c r="X738" s="14"/>
    </row>
    <row r="739" spans="7:24">
      <c r="G739" s="11"/>
      <c r="P739" s="14"/>
      <c r="Q739" s="14"/>
      <c r="R739" s="14"/>
      <c r="S739" s="14"/>
      <c r="U739" s="14"/>
      <c r="V739" s="14"/>
      <c r="W739" s="14"/>
      <c r="X739" s="14"/>
    </row>
    <row r="740" spans="7:24">
      <c r="G740" s="11"/>
      <c r="P740" s="14"/>
      <c r="Q740" s="14"/>
      <c r="R740" s="14"/>
      <c r="S740" s="14"/>
      <c r="U740" s="14"/>
      <c r="V740" s="14"/>
      <c r="W740" s="14"/>
      <c r="X740" s="14"/>
    </row>
    <row r="741" spans="7:24">
      <c r="G741" s="11"/>
      <c r="P741" s="14"/>
      <c r="Q741" s="14"/>
      <c r="R741" s="14"/>
      <c r="S741" s="14"/>
      <c r="U741" s="14"/>
      <c r="V741" s="14"/>
      <c r="W741" s="14"/>
      <c r="X741" s="14"/>
    </row>
    <row r="742" spans="7:24">
      <c r="G742" s="11"/>
      <c r="P742" s="14"/>
      <c r="Q742" s="14"/>
      <c r="R742" s="14"/>
      <c r="S742" s="14"/>
      <c r="U742" s="14"/>
      <c r="V742" s="14"/>
      <c r="W742" s="14"/>
      <c r="X742" s="14"/>
    </row>
    <row r="743" spans="7:24">
      <c r="G743" s="11"/>
      <c r="P743" s="14"/>
      <c r="Q743" s="14"/>
      <c r="R743" s="14"/>
      <c r="S743" s="14"/>
      <c r="U743" s="14"/>
      <c r="V743" s="14"/>
      <c r="W743" s="14"/>
      <c r="X743" s="14"/>
    </row>
    <row r="744" spans="7:24">
      <c r="G744" s="15"/>
      <c r="P744" s="14"/>
      <c r="Q744" s="14"/>
      <c r="R744" s="14"/>
      <c r="S744" s="14"/>
      <c r="U744" s="14"/>
      <c r="V744" s="14"/>
      <c r="W744" s="14"/>
      <c r="X744" s="14"/>
    </row>
    <row r="745" spans="7:24">
      <c r="G745" s="11"/>
      <c r="P745" s="14"/>
      <c r="Q745" s="14"/>
      <c r="R745" s="14"/>
      <c r="S745" s="14"/>
      <c r="U745" s="14"/>
      <c r="V745" s="14"/>
      <c r="W745" s="14"/>
      <c r="X745" s="14"/>
    </row>
    <row r="746" spans="7:24">
      <c r="G746" s="11"/>
      <c r="P746" s="14"/>
      <c r="Q746" s="14"/>
      <c r="R746" s="14"/>
      <c r="S746" s="14"/>
      <c r="U746" s="14"/>
      <c r="V746" s="14"/>
      <c r="W746" s="14"/>
      <c r="X746" s="14"/>
    </row>
    <row r="747" spans="7:24">
      <c r="G747" s="11"/>
      <c r="P747" s="14"/>
      <c r="Q747" s="14"/>
      <c r="R747" s="14"/>
      <c r="S747" s="14"/>
      <c r="U747" s="14"/>
      <c r="V747" s="14"/>
      <c r="W747" s="14"/>
      <c r="X747" s="14"/>
    </row>
    <row r="748" spans="7:24">
      <c r="G748" s="11"/>
      <c r="P748" s="14"/>
      <c r="Q748" s="14"/>
      <c r="R748" s="14"/>
      <c r="S748" s="14"/>
      <c r="U748" s="14"/>
      <c r="V748" s="14"/>
      <c r="W748" s="14"/>
      <c r="X748" s="14"/>
    </row>
    <row r="749" spans="7:24">
      <c r="G749" s="15"/>
      <c r="P749" s="14"/>
      <c r="Q749" s="14"/>
      <c r="R749" s="14"/>
      <c r="S749" s="14"/>
      <c r="U749" s="14"/>
      <c r="V749" s="14"/>
      <c r="W749" s="14"/>
      <c r="X749" s="14"/>
    </row>
    <row r="750" spans="7:24">
      <c r="G750" s="11"/>
      <c r="P750" s="14"/>
      <c r="Q750" s="14"/>
      <c r="R750" s="14"/>
      <c r="S750" s="14"/>
      <c r="U750" s="14"/>
      <c r="V750" s="14"/>
      <c r="W750" s="14"/>
      <c r="X750" s="14"/>
    </row>
    <row r="751" spans="7:24">
      <c r="G751" s="11"/>
      <c r="P751" s="14"/>
      <c r="Q751" s="14"/>
      <c r="R751" s="14"/>
      <c r="S751" s="14"/>
      <c r="U751" s="14"/>
      <c r="V751" s="14"/>
      <c r="W751" s="14"/>
      <c r="X751" s="14"/>
    </row>
    <row r="752" spans="7:24">
      <c r="G752" s="11"/>
      <c r="P752" s="14"/>
      <c r="Q752" s="14"/>
      <c r="R752" s="14"/>
      <c r="S752" s="14"/>
      <c r="U752" s="14"/>
      <c r="V752" s="14"/>
      <c r="W752" s="14"/>
      <c r="X752" s="14"/>
    </row>
    <row r="753" spans="7:24">
      <c r="G753" s="11"/>
      <c r="P753" s="14"/>
      <c r="Q753" s="14"/>
      <c r="R753" s="14"/>
      <c r="S753" s="14"/>
      <c r="U753" s="14"/>
      <c r="V753" s="14"/>
      <c r="W753" s="14"/>
      <c r="X753" s="14"/>
    </row>
    <row r="754" spans="7:24">
      <c r="G754" s="15"/>
      <c r="P754" s="14"/>
      <c r="Q754" s="14"/>
      <c r="R754" s="14"/>
      <c r="S754" s="14"/>
      <c r="U754" s="14"/>
      <c r="V754" s="14"/>
      <c r="W754" s="14"/>
      <c r="X754" s="14"/>
    </row>
    <row r="755" spans="7:24">
      <c r="G755" s="11"/>
      <c r="P755" s="14"/>
      <c r="Q755" s="14"/>
      <c r="R755" s="14"/>
      <c r="S755" s="14"/>
      <c r="U755" s="14"/>
      <c r="V755" s="14"/>
      <c r="W755" s="14"/>
      <c r="X755" s="14"/>
    </row>
    <row r="756" spans="7:24">
      <c r="G756" s="11"/>
      <c r="P756" s="14"/>
      <c r="Q756" s="14"/>
      <c r="R756" s="14"/>
      <c r="S756" s="14"/>
      <c r="U756" s="14"/>
      <c r="V756" s="14"/>
      <c r="W756" s="14"/>
      <c r="X756" s="14"/>
    </row>
    <row r="757" spans="7:24">
      <c r="G757" s="11"/>
      <c r="P757" s="14"/>
      <c r="Q757" s="14"/>
      <c r="R757" s="14"/>
      <c r="S757" s="14"/>
      <c r="U757" s="14"/>
      <c r="V757" s="14"/>
      <c r="W757" s="14"/>
      <c r="X757" s="14"/>
    </row>
    <row r="758" spans="7:24">
      <c r="G758" s="11"/>
      <c r="P758" s="14"/>
      <c r="Q758" s="14"/>
      <c r="R758" s="14"/>
      <c r="S758" s="14"/>
      <c r="U758" s="14"/>
      <c r="V758" s="14"/>
      <c r="W758" s="14"/>
      <c r="X758" s="14"/>
    </row>
    <row r="759" spans="7:24">
      <c r="G759" s="15"/>
      <c r="P759" s="14"/>
      <c r="Q759" s="14"/>
      <c r="R759" s="14"/>
      <c r="S759" s="14"/>
      <c r="U759" s="14"/>
      <c r="V759" s="14"/>
      <c r="W759" s="14"/>
      <c r="X759" s="14"/>
    </row>
    <row r="760" spans="7:24">
      <c r="G760" s="11"/>
      <c r="P760" s="14"/>
      <c r="Q760" s="14"/>
      <c r="R760" s="14"/>
      <c r="S760" s="14"/>
      <c r="U760" s="14"/>
      <c r="V760" s="14"/>
      <c r="W760" s="14"/>
      <c r="X760" s="14"/>
    </row>
    <row r="761" spans="7:24">
      <c r="G761" s="11"/>
      <c r="P761" s="14"/>
      <c r="Q761" s="14"/>
      <c r="R761" s="14"/>
      <c r="S761" s="14"/>
      <c r="U761" s="14"/>
      <c r="V761" s="14"/>
      <c r="W761" s="14"/>
      <c r="X761" s="14"/>
    </row>
    <row r="762" spans="7:24">
      <c r="G762" s="15"/>
      <c r="P762" s="14"/>
      <c r="Q762" s="14"/>
      <c r="R762" s="14"/>
      <c r="S762" s="14"/>
      <c r="U762" s="14"/>
      <c r="V762" s="14"/>
      <c r="W762" s="14"/>
      <c r="X762" s="14"/>
    </row>
    <row r="763" spans="7:24">
      <c r="G763" s="11"/>
      <c r="P763" s="14"/>
      <c r="Q763" s="14"/>
      <c r="R763" s="14"/>
      <c r="S763" s="14"/>
      <c r="U763" s="14"/>
      <c r="V763" s="14"/>
      <c r="W763" s="14"/>
      <c r="X763" s="14"/>
    </row>
    <row r="764" spans="7:24">
      <c r="G764" s="11"/>
      <c r="P764" s="14"/>
      <c r="Q764" s="14"/>
      <c r="R764" s="14"/>
      <c r="S764" s="14"/>
      <c r="U764" s="14"/>
      <c r="V764" s="14"/>
      <c r="W764" s="14"/>
      <c r="X764" s="14"/>
    </row>
    <row r="765" spans="7:24">
      <c r="G765" s="11"/>
      <c r="P765" s="14"/>
      <c r="Q765" s="14"/>
      <c r="R765" s="14"/>
      <c r="S765" s="14"/>
      <c r="U765" s="14"/>
      <c r="V765" s="14"/>
      <c r="W765" s="14"/>
      <c r="X765" s="14"/>
    </row>
    <row r="766" spans="7:24">
      <c r="G766" s="11"/>
      <c r="P766" s="14"/>
      <c r="Q766" s="14"/>
      <c r="R766" s="14"/>
      <c r="S766" s="14"/>
      <c r="U766" s="14"/>
      <c r="V766" s="14"/>
      <c r="W766" s="14"/>
      <c r="X766" s="14"/>
    </row>
    <row r="767" spans="7:24">
      <c r="G767" s="11"/>
      <c r="P767" s="14"/>
      <c r="Q767" s="14"/>
      <c r="R767" s="14"/>
      <c r="S767" s="14"/>
      <c r="U767" s="14"/>
      <c r="V767" s="14"/>
      <c r="W767" s="14"/>
      <c r="X767" s="14"/>
    </row>
    <row r="768" spans="7:24">
      <c r="G768" s="11"/>
      <c r="P768" s="14"/>
      <c r="Q768" s="14"/>
      <c r="R768" s="14"/>
      <c r="S768" s="14"/>
      <c r="U768" s="14"/>
      <c r="V768" s="14"/>
      <c r="W768" s="14"/>
      <c r="X768" s="14"/>
    </row>
    <row r="769" spans="7:24">
      <c r="G769" s="11"/>
      <c r="P769" s="14"/>
      <c r="Q769" s="14"/>
      <c r="R769" s="14"/>
      <c r="S769" s="14"/>
      <c r="U769" s="14"/>
      <c r="V769" s="14"/>
      <c r="W769" s="14"/>
      <c r="X769" s="14"/>
    </row>
    <row r="770" spans="7:24">
      <c r="G770" s="11"/>
      <c r="P770" s="14"/>
      <c r="Q770" s="14"/>
      <c r="R770" s="14"/>
      <c r="S770" s="14"/>
      <c r="U770" s="14"/>
      <c r="V770" s="14"/>
      <c r="W770" s="14"/>
      <c r="X770" s="14"/>
    </row>
    <row r="771" spans="7:24">
      <c r="G771" s="11"/>
      <c r="P771" s="14"/>
      <c r="Q771" s="14"/>
      <c r="R771" s="14"/>
      <c r="S771" s="14"/>
      <c r="U771" s="14"/>
      <c r="V771" s="14"/>
      <c r="W771" s="14"/>
      <c r="X771" s="14"/>
    </row>
    <row r="772" spans="7:24">
      <c r="G772" s="15"/>
      <c r="P772" s="14"/>
      <c r="Q772" s="14"/>
      <c r="R772" s="14"/>
      <c r="S772" s="14"/>
      <c r="U772" s="14"/>
      <c r="V772" s="14"/>
      <c r="W772" s="14"/>
      <c r="X772" s="14"/>
    </row>
    <row r="773" spans="7:24">
      <c r="G773" s="11"/>
      <c r="P773" s="14"/>
      <c r="Q773" s="14"/>
      <c r="R773" s="14"/>
      <c r="S773" s="14"/>
      <c r="U773" s="14"/>
      <c r="V773" s="14"/>
      <c r="W773" s="14"/>
      <c r="X773" s="14"/>
    </row>
    <row r="774" spans="7:24">
      <c r="G774" s="15"/>
      <c r="P774" s="14"/>
      <c r="Q774" s="14"/>
      <c r="R774" s="14"/>
      <c r="S774" s="14"/>
      <c r="U774" s="14"/>
      <c r="V774" s="14"/>
      <c r="W774" s="14"/>
      <c r="X774" s="14"/>
    </row>
    <row r="775" spans="7:24">
      <c r="G775" s="15"/>
      <c r="P775" s="14"/>
      <c r="Q775" s="14"/>
      <c r="R775" s="14"/>
      <c r="S775" s="14"/>
      <c r="U775" s="14"/>
      <c r="V775" s="14"/>
      <c r="W775" s="14"/>
      <c r="X775" s="14"/>
    </row>
    <row r="776" spans="7:24">
      <c r="G776" s="11"/>
      <c r="P776" s="14"/>
      <c r="Q776" s="14"/>
      <c r="R776" s="14"/>
      <c r="S776" s="14"/>
      <c r="U776" s="14"/>
      <c r="V776" s="14"/>
      <c r="W776" s="14"/>
      <c r="X776" s="14"/>
    </row>
    <row r="777" spans="7:24">
      <c r="G777" s="11"/>
      <c r="P777" s="14"/>
      <c r="Q777" s="14"/>
      <c r="R777" s="14"/>
      <c r="S777" s="14"/>
      <c r="U777" s="14"/>
      <c r="V777" s="14"/>
      <c r="W777" s="14"/>
      <c r="X777" s="14"/>
    </row>
    <row r="778" spans="7:24">
      <c r="G778" s="11"/>
      <c r="P778" s="14"/>
      <c r="Q778" s="14"/>
      <c r="R778" s="14"/>
      <c r="S778" s="14"/>
      <c r="U778" s="14"/>
      <c r="V778" s="14"/>
      <c r="W778" s="14"/>
      <c r="X778" s="14"/>
    </row>
    <row r="779" spans="7:24">
      <c r="G779" s="15"/>
      <c r="P779" s="14"/>
      <c r="Q779" s="14"/>
      <c r="R779" s="14"/>
      <c r="S779" s="14"/>
      <c r="U779" s="14"/>
      <c r="V779" s="14"/>
      <c r="W779" s="14"/>
      <c r="X779" s="14"/>
    </row>
    <row r="780" spans="7:24">
      <c r="G780" s="11"/>
      <c r="P780" s="14"/>
      <c r="Q780" s="14"/>
      <c r="R780" s="14"/>
      <c r="S780" s="14"/>
      <c r="U780" s="14"/>
      <c r="V780" s="14"/>
      <c r="W780" s="14"/>
      <c r="X780" s="14"/>
    </row>
    <row r="781" spans="7:24">
      <c r="G781" s="11"/>
      <c r="P781" s="14"/>
      <c r="Q781" s="14"/>
      <c r="R781" s="14"/>
      <c r="S781" s="14"/>
      <c r="U781" s="14"/>
      <c r="V781" s="14"/>
      <c r="W781" s="14"/>
      <c r="X781" s="14"/>
    </row>
    <row r="782" spans="7:24">
      <c r="G782" s="11"/>
      <c r="P782" s="14"/>
      <c r="Q782" s="14"/>
      <c r="R782" s="14"/>
      <c r="S782" s="14"/>
      <c r="U782" s="14"/>
      <c r="V782" s="14"/>
      <c r="W782" s="14"/>
      <c r="X782" s="14"/>
    </row>
    <row r="783" spans="7:24">
      <c r="G783" s="15"/>
      <c r="P783" s="14"/>
      <c r="Q783" s="14"/>
      <c r="R783" s="14"/>
      <c r="S783" s="14"/>
      <c r="U783" s="14"/>
      <c r="V783" s="14"/>
      <c r="W783" s="14"/>
      <c r="X783" s="14"/>
    </row>
    <row r="784" spans="7:24">
      <c r="G784" s="15"/>
      <c r="P784" s="14"/>
      <c r="Q784" s="14"/>
      <c r="R784" s="14"/>
      <c r="S784" s="14"/>
      <c r="U784" s="14"/>
      <c r="V784" s="14"/>
      <c r="W784" s="14"/>
      <c r="X784" s="14"/>
    </row>
    <row r="785" spans="7:24">
      <c r="G785" s="11"/>
      <c r="P785" s="14"/>
      <c r="Q785" s="14"/>
      <c r="R785" s="14"/>
      <c r="S785" s="14"/>
      <c r="U785" s="14"/>
      <c r="V785" s="14"/>
      <c r="W785" s="14"/>
      <c r="X785" s="14"/>
    </row>
    <row r="786" spans="7:24">
      <c r="G786" s="11"/>
      <c r="P786" s="14"/>
      <c r="Q786" s="14"/>
      <c r="R786" s="14"/>
      <c r="S786" s="14"/>
      <c r="U786" s="14"/>
      <c r="V786" s="14"/>
      <c r="W786" s="14"/>
      <c r="X786" s="14"/>
    </row>
    <row r="787" spans="7:24">
      <c r="G787" s="11"/>
      <c r="P787" s="14"/>
      <c r="Q787" s="14"/>
      <c r="R787" s="14"/>
      <c r="S787" s="14"/>
      <c r="U787" s="14"/>
      <c r="V787" s="14"/>
      <c r="W787" s="14"/>
      <c r="X787" s="14"/>
    </row>
    <row r="788" spans="7:24">
      <c r="G788" s="11"/>
      <c r="P788" s="14"/>
      <c r="Q788" s="14"/>
      <c r="R788" s="14"/>
      <c r="S788" s="14"/>
      <c r="U788" s="14"/>
      <c r="V788" s="14"/>
      <c r="W788" s="14"/>
      <c r="X788" s="14"/>
    </row>
    <row r="789" spans="7:24">
      <c r="G789" s="11"/>
      <c r="P789" s="14"/>
      <c r="Q789" s="14"/>
      <c r="R789" s="14"/>
      <c r="S789" s="14"/>
      <c r="U789" s="14"/>
      <c r="V789" s="14"/>
      <c r="W789" s="14"/>
      <c r="X789" s="14"/>
    </row>
    <row r="790" spans="7:24">
      <c r="G790" s="11"/>
      <c r="P790" s="14"/>
      <c r="Q790" s="14"/>
      <c r="R790" s="14"/>
      <c r="S790" s="14"/>
      <c r="U790" s="14"/>
      <c r="V790" s="14"/>
      <c r="W790" s="14"/>
      <c r="X790" s="14"/>
    </row>
    <row r="791" spans="7:24">
      <c r="G791" s="11"/>
      <c r="P791" s="14"/>
      <c r="Q791" s="14"/>
      <c r="R791" s="14"/>
      <c r="S791" s="14"/>
      <c r="U791" s="14"/>
      <c r="V791" s="14"/>
      <c r="W791" s="14"/>
      <c r="X791" s="14"/>
    </row>
    <row r="792" spans="7:24">
      <c r="G792" s="11"/>
      <c r="P792" s="14"/>
      <c r="Q792" s="14"/>
      <c r="R792" s="14"/>
      <c r="S792" s="14"/>
      <c r="U792" s="14"/>
      <c r="V792" s="14"/>
      <c r="W792" s="14"/>
      <c r="X792" s="14"/>
    </row>
    <row r="793" spans="7:24">
      <c r="G793" s="11"/>
      <c r="P793" s="14"/>
      <c r="Q793" s="14"/>
      <c r="R793" s="14"/>
      <c r="S793" s="14"/>
      <c r="U793" s="14"/>
      <c r="V793" s="14"/>
      <c r="W793" s="14"/>
      <c r="X793" s="14"/>
    </row>
    <row r="794" spans="7:24">
      <c r="G794" s="11"/>
      <c r="P794" s="14"/>
      <c r="Q794" s="14"/>
      <c r="R794" s="14"/>
      <c r="S794" s="14"/>
      <c r="U794" s="14"/>
      <c r="V794" s="14"/>
      <c r="W794" s="14"/>
      <c r="X794" s="14"/>
    </row>
    <row r="795" spans="7:24">
      <c r="G795" s="11"/>
      <c r="P795" s="14"/>
      <c r="Q795" s="14"/>
      <c r="R795" s="14"/>
      <c r="S795" s="14"/>
      <c r="U795" s="14"/>
      <c r="V795" s="14"/>
      <c r="W795" s="14"/>
      <c r="X795" s="14"/>
    </row>
    <row r="796" spans="7:24">
      <c r="G796" s="11"/>
      <c r="P796" s="14"/>
      <c r="Q796" s="14"/>
      <c r="R796" s="14"/>
      <c r="S796" s="14"/>
      <c r="U796" s="14"/>
      <c r="V796" s="14"/>
      <c r="W796" s="14"/>
      <c r="X796" s="14"/>
    </row>
    <row r="797" spans="7:24">
      <c r="G797" s="11"/>
      <c r="P797" s="14"/>
      <c r="Q797" s="14"/>
      <c r="R797" s="14"/>
      <c r="S797" s="14"/>
      <c r="U797" s="14"/>
      <c r="V797" s="14"/>
      <c r="W797" s="14"/>
      <c r="X797" s="14"/>
    </row>
    <row r="798" spans="7:24">
      <c r="G798" s="11"/>
      <c r="P798" s="14"/>
      <c r="Q798" s="14"/>
      <c r="R798" s="14"/>
      <c r="S798" s="14"/>
      <c r="U798" s="14"/>
      <c r="V798" s="14"/>
      <c r="W798" s="14"/>
      <c r="X798" s="14"/>
    </row>
    <row r="799" spans="7:24">
      <c r="G799" s="11"/>
      <c r="P799" s="14"/>
      <c r="Q799" s="14"/>
      <c r="R799" s="14"/>
      <c r="S799" s="14"/>
      <c r="U799" s="14"/>
      <c r="V799" s="14"/>
      <c r="W799" s="14"/>
      <c r="X799" s="14"/>
    </row>
    <row r="800" spans="7:24">
      <c r="G800" s="11"/>
      <c r="P800" s="14"/>
      <c r="Q800" s="14"/>
      <c r="R800" s="14"/>
      <c r="S800" s="14"/>
      <c r="U800" s="14"/>
      <c r="V800" s="14"/>
      <c r="W800" s="14"/>
      <c r="X800" s="14"/>
    </row>
    <row r="801" spans="7:24">
      <c r="G801" s="11"/>
      <c r="P801" s="14"/>
      <c r="Q801" s="14"/>
      <c r="R801" s="14"/>
      <c r="S801" s="14"/>
      <c r="U801" s="14"/>
      <c r="V801" s="14"/>
      <c r="W801" s="14"/>
      <c r="X801" s="14"/>
    </row>
    <row r="802" spans="7:24">
      <c r="G802" s="11"/>
      <c r="P802" s="14"/>
      <c r="Q802" s="14"/>
      <c r="R802" s="14"/>
      <c r="S802" s="14"/>
      <c r="U802" s="14"/>
      <c r="V802" s="14"/>
      <c r="W802" s="14"/>
      <c r="X802" s="14"/>
    </row>
    <row r="803" spans="7:24">
      <c r="G803" s="11"/>
      <c r="P803" s="14"/>
      <c r="Q803" s="14"/>
      <c r="R803" s="14"/>
      <c r="S803" s="14"/>
      <c r="U803" s="14"/>
      <c r="V803" s="14"/>
      <c r="W803" s="14"/>
      <c r="X803" s="14"/>
    </row>
    <row r="804" spans="7:24">
      <c r="G804" s="11"/>
      <c r="P804" s="14"/>
      <c r="Q804" s="14"/>
      <c r="R804" s="14"/>
      <c r="S804" s="14"/>
      <c r="U804" s="14"/>
      <c r="V804" s="14"/>
      <c r="W804" s="14"/>
      <c r="X804" s="14"/>
    </row>
    <row r="805" spans="7:24">
      <c r="G805" s="11"/>
      <c r="P805" s="14"/>
      <c r="Q805" s="14"/>
      <c r="R805" s="14"/>
      <c r="S805" s="14"/>
      <c r="U805" s="14"/>
      <c r="V805" s="14"/>
      <c r="W805" s="14"/>
      <c r="X805" s="14"/>
    </row>
    <row r="806" spans="7:24">
      <c r="G806" s="11"/>
      <c r="P806" s="14"/>
      <c r="Q806" s="14"/>
      <c r="R806" s="14"/>
      <c r="S806" s="14"/>
      <c r="U806" s="14"/>
      <c r="V806" s="14"/>
      <c r="W806" s="14"/>
      <c r="X806" s="14"/>
    </row>
    <row r="807" spans="7:24">
      <c r="G807" s="11"/>
      <c r="P807" s="14"/>
      <c r="Q807" s="14"/>
      <c r="R807" s="14"/>
      <c r="S807" s="14"/>
      <c r="U807" s="14"/>
      <c r="V807" s="14"/>
      <c r="W807" s="14"/>
      <c r="X807" s="14"/>
    </row>
    <row r="808" spans="7:24">
      <c r="G808" s="11"/>
      <c r="P808" s="14"/>
      <c r="Q808" s="14"/>
      <c r="R808" s="14"/>
      <c r="S808" s="14"/>
      <c r="U808" s="14"/>
      <c r="V808" s="14"/>
      <c r="W808" s="14"/>
      <c r="X808" s="14"/>
    </row>
    <row r="809" spans="7:24">
      <c r="G809" s="11"/>
      <c r="P809" s="14"/>
      <c r="Q809" s="14"/>
      <c r="R809" s="14"/>
      <c r="S809" s="14"/>
      <c r="U809" s="14"/>
      <c r="V809" s="14"/>
      <c r="W809" s="14"/>
      <c r="X809" s="14"/>
    </row>
    <row r="810" spans="7:24">
      <c r="G810" s="11"/>
      <c r="U810" s="14"/>
      <c r="V810" s="14"/>
      <c r="W810" s="14"/>
      <c r="X810" s="14"/>
    </row>
    <row r="811" spans="7:24">
      <c r="G811" s="11"/>
      <c r="U811" s="14"/>
      <c r="V811" s="14"/>
      <c r="W811" s="14"/>
      <c r="X811" s="14"/>
    </row>
    <row r="812" spans="7:24">
      <c r="G812" s="11"/>
      <c r="U812" s="14"/>
      <c r="V812" s="14"/>
      <c r="W812" s="14"/>
      <c r="X812" s="14"/>
    </row>
    <row r="813" spans="7:24">
      <c r="G813" s="11"/>
      <c r="U813" s="14"/>
      <c r="V813" s="14"/>
      <c r="W813" s="14"/>
      <c r="X813" s="14"/>
    </row>
    <row r="814" spans="7:24">
      <c r="G814" s="11"/>
      <c r="U814" s="14"/>
      <c r="V814" s="14"/>
      <c r="W814" s="14"/>
      <c r="X814" s="14"/>
    </row>
    <row r="815" spans="7:24">
      <c r="G815" s="11"/>
      <c r="U815" s="14"/>
      <c r="V815" s="14"/>
      <c r="W815" s="14"/>
      <c r="X815" s="14"/>
    </row>
    <row r="816" spans="7:24">
      <c r="G816" s="11"/>
      <c r="U816" s="14"/>
      <c r="V816" s="14"/>
      <c r="W816" s="14"/>
      <c r="X816" s="14"/>
    </row>
    <row r="817" spans="7:24">
      <c r="G817" s="11"/>
      <c r="U817" s="14"/>
      <c r="V817" s="14"/>
      <c r="W817" s="14"/>
      <c r="X817" s="14"/>
    </row>
    <row r="818" spans="7:24">
      <c r="G818" s="11"/>
      <c r="U818" s="14"/>
      <c r="V818" s="14"/>
      <c r="W818" s="14"/>
      <c r="X818" s="14"/>
    </row>
    <row r="819" spans="7:24">
      <c r="G819" s="11"/>
      <c r="U819" s="14"/>
      <c r="V819" s="14"/>
      <c r="W819" s="14"/>
      <c r="X819" s="14"/>
    </row>
    <row r="820" spans="7:24">
      <c r="G820" s="11"/>
      <c r="U820" s="14"/>
      <c r="V820" s="14"/>
      <c r="W820" s="14"/>
      <c r="X820" s="14"/>
    </row>
    <row r="821" spans="7:24">
      <c r="G821" s="11"/>
      <c r="U821" s="14"/>
      <c r="V821" s="14"/>
      <c r="W821" s="14"/>
      <c r="X821" s="14"/>
    </row>
    <row r="822" spans="7:24">
      <c r="G822" s="11"/>
      <c r="U822" s="14"/>
      <c r="V822" s="14"/>
      <c r="W822" s="14"/>
      <c r="X822" s="14"/>
    </row>
    <row r="823" spans="7:24">
      <c r="G823" s="11"/>
      <c r="U823" s="14"/>
      <c r="V823" s="14"/>
      <c r="W823" s="14"/>
      <c r="X823" s="14"/>
    </row>
    <row r="824" spans="7:24">
      <c r="G824" s="11"/>
      <c r="U824" s="14"/>
      <c r="V824" s="14"/>
      <c r="W824" s="14"/>
      <c r="X824" s="14"/>
    </row>
    <row r="825" spans="7:24">
      <c r="G825" s="11"/>
      <c r="U825" s="14"/>
      <c r="V825" s="14"/>
      <c r="W825" s="14"/>
      <c r="X825" s="14"/>
    </row>
    <row r="826" spans="7:24">
      <c r="G826" s="15"/>
      <c r="U826" s="14"/>
      <c r="V826" s="14"/>
      <c r="W826" s="14"/>
      <c r="X826" s="14"/>
    </row>
    <row r="827" spans="7:24">
      <c r="G827" s="11"/>
      <c r="U827" s="14"/>
      <c r="V827" s="14"/>
      <c r="W827" s="14"/>
      <c r="X827" s="14"/>
    </row>
    <row r="828" spans="7:24">
      <c r="G828" s="11"/>
      <c r="U828" s="14"/>
      <c r="V828" s="14"/>
      <c r="W828" s="14"/>
      <c r="X828" s="14"/>
    </row>
    <row r="829" spans="7:24">
      <c r="G829" s="11"/>
      <c r="U829" s="14"/>
      <c r="V829" s="14"/>
      <c r="W829" s="14"/>
      <c r="X829" s="14"/>
    </row>
    <row r="830" spans="7:24">
      <c r="G830" s="11"/>
      <c r="U830" s="14"/>
      <c r="V830" s="14"/>
      <c r="W830" s="14"/>
      <c r="X830" s="14"/>
    </row>
    <row r="831" spans="7:24">
      <c r="G831" s="11"/>
      <c r="U831" s="14"/>
      <c r="V831" s="14"/>
      <c r="W831" s="14"/>
      <c r="X831" s="14"/>
    </row>
    <row r="832" spans="7:24">
      <c r="G832" s="15"/>
      <c r="U832" s="14"/>
      <c r="V832" s="14"/>
      <c r="W832" s="14"/>
      <c r="X832" s="14"/>
    </row>
    <row r="833" spans="7:24">
      <c r="G833" s="11"/>
      <c r="U833" s="14"/>
      <c r="V833" s="14"/>
      <c r="W833" s="14"/>
      <c r="X833" s="14"/>
    </row>
    <row r="834" spans="7:24">
      <c r="G834" s="11"/>
      <c r="U834" s="14"/>
      <c r="V834" s="14"/>
      <c r="W834" s="14"/>
      <c r="X834" s="14"/>
    </row>
    <row r="835" spans="7:24">
      <c r="G835" s="11"/>
      <c r="U835" s="14"/>
      <c r="V835" s="14"/>
      <c r="W835" s="14"/>
      <c r="X835" s="14"/>
    </row>
    <row r="836" spans="7:24">
      <c r="G836" s="11"/>
      <c r="U836" s="14"/>
      <c r="V836" s="14"/>
      <c r="W836" s="14"/>
      <c r="X836" s="14"/>
    </row>
    <row r="837" spans="7:24">
      <c r="G837" s="15"/>
      <c r="U837" s="14"/>
      <c r="V837" s="14"/>
      <c r="W837" s="14"/>
      <c r="X837" s="14"/>
    </row>
    <row r="838" spans="7:24">
      <c r="G838" s="11"/>
      <c r="U838" s="14"/>
      <c r="V838" s="14"/>
      <c r="W838" s="14"/>
      <c r="X838" s="14"/>
    </row>
    <row r="839" spans="7:24">
      <c r="G839" s="11"/>
      <c r="U839" s="14"/>
      <c r="V839" s="14"/>
      <c r="W839" s="14"/>
      <c r="X839" s="14"/>
    </row>
    <row r="840" spans="7:24">
      <c r="G840" s="11"/>
      <c r="U840" s="14"/>
      <c r="V840" s="14"/>
      <c r="W840" s="14"/>
      <c r="X840" s="14"/>
    </row>
    <row r="841" spans="7:24">
      <c r="G841" s="15"/>
      <c r="U841" s="14"/>
      <c r="V841" s="14"/>
      <c r="W841" s="14"/>
      <c r="X841" s="14"/>
    </row>
    <row r="842" spans="7:24">
      <c r="G842" s="11"/>
      <c r="U842" s="14"/>
      <c r="V842" s="14"/>
      <c r="W842" s="14"/>
      <c r="X842" s="14"/>
    </row>
    <row r="843" spans="7:24">
      <c r="G843" s="11"/>
      <c r="U843" s="14"/>
      <c r="V843" s="14"/>
      <c r="W843" s="14"/>
      <c r="X843" s="14"/>
    </row>
    <row r="844" spans="7:24">
      <c r="G844" s="11"/>
      <c r="U844" s="14"/>
      <c r="V844" s="14"/>
      <c r="W844" s="14"/>
      <c r="X844" s="14"/>
    </row>
    <row r="845" spans="7:24">
      <c r="G845" s="11"/>
      <c r="U845" s="14"/>
      <c r="V845" s="14"/>
      <c r="W845" s="14"/>
      <c r="X845" s="14"/>
    </row>
    <row r="846" spans="7:24">
      <c r="G846" s="11"/>
      <c r="U846" s="14"/>
      <c r="V846" s="14"/>
      <c r="W846" s="14"/>
      <c r="X846" s="14"/>
    </row>
    <row r="847" spans="7:24">
      <c r="G847" s="11"/>
      <c r="U847" s="14"/>
      <c r="V847" s="14"/>
      <c r="W847" s="14"/>
      <c r="X847" s="14"/>
    </row>
    <row r="848" spans="7:24">
      <c r="G848" s="11"/>
      <c r="U848" s="14"/>
      <c r="V848" s="14"/>
      <c r="W848" s="14"/>
      <c r="X848" s="14"/>
    </row>
    <row r="849" spans="7:24">
      <c r="G849" s="11"/>
      <c r="U849" s="14"/>
      <c r="V849" s="14"/>
      <c r="W849" s="14"/>
      <c r="X849" s="14"/>
    </row>
    <row r="850" spans="7:24">
      <c r="G850" s="11"/>
      <c r="U850" s="14"/>
      <c r="V850" s="14"/>
      <c r="W850" s="14"/>
      <c r="X850" s="14"/>
    </row>
    <row r="851" spans="7:24">
      <c r="G851" s="11"/>
      <c r="U851" s="14"/>
      <c r="V851" s="14"/>
      <c r="W851" s="14"/>
      <c r="X851" s="14"/>
    </row>
    <row r="852" spans="7:24">
      <c r="G852" s="11"/>
      <c r="U852" s="14"/>
      <c r="V852" s="14"/>
      <c r="W852" s="14"/>
      <c r="X852" s="14"/>
    </row>
    <row r="853" spans="7:24">
      <c r="G853" s="11"/>
      <c r="U853" s="14"/>
      <c r="V853" s="14"/>
      <c r="W853" s="14"/>
      <c r="X853" s="14"/>
    </row>
    <row r="854" spans="7:24">
      <c r="G854" s="11"/>
      <c r="U854" s="14"/>
      <c r="V854" s="14"/>
      <c r="W854" s="14"/>
      <c r="X854" s="14"/>
    </row>
    <row r="855" spans="7:24">
      <c r="G855" s="11"/>
      <c r="U855" s="14"/>
      <c r="V855" s="14"/>
      <c r="W855" s="14"/>
      <c r="X855" s="14"/>
    </row>
    <row r="856" spans="7:24">
      <c r="G856" s="11"/>
      <c r="U856" s="14"/>
      <c r="V856" s="14"/>
      <c r="W856" s="14"/>
      <c r="X856" s="14"/>
    </row>
    <row r="857" spans="7:24">
      <c r="G857" s="11"/>
      <c r="U857" s="14"/>
      <c r="V857" s="14"/>
      <c r="W857" s="14"/>
      <c r="X857" s="14"/>
    </row>
    <row r="858" spans="7:24">
      <c r="G858" s="11"/>
      <c r="U858" s="14"/>
      <c r="V858" s="14"/>
      <c r="W858" s="14"/>
      <c r="X858" s="14"/>
    </row>
    <row r="859" spans="7:24">
      <c r="G859" s="11"/>
      <c r="U859" s="14"/>
      <c r="V859" s="14"/>
      <c r="W859" s="14"/>
      <c r="X859" s="14"/>
    </row>
    <row r="860" spans="7:24">
      <c r="G860" s="11"/>
      <c r="U860" s="14"/>
      <c r="V860" s="14"/>
      <c r="W860" s="14"/>
      <c r="X860" s="14"/>
    </row>
    <row r="861" spans="7:24">
      <c r="G861" s="15"/>
      <c r="U861" s="14"/>
      <c r="V861" s="14"/>
      <c r="W861" s="14"/>
      <c r="X861" s="14"/>
    </row>
    <row r="862" spans="7:24">
      <c r="G862" s="15"/>
      <c r="U862" s="14"/>
      <c r="V862" s="14"/>
      <c r="W862" s="14"/>
      <c r="X862" s="14"/>
    </row>
    <row r="863" spans="7:24">
      <c r="G863" s="11"/>
      <c r="U863" s="14"/>
      <c r="V863" s="14"/>
      <c r="W863" s="14"/>
      <c r="X863" s="14"/>
    </row>
    <row r="864" spans="7:24">
      <c r="G864" s="11"/>
      <c r="U864" s="14"/>
      <c r="V864" s="14"/>
      <c r="W864" s="14"/>
      <c r="X864" s="14"/>
    </row>
    <row r="865" spans="7:24">
      <c r="G865" s="11"/>
      <c r="U865" s="14"/>
      <c r="V865" s="14"/>
      <c r="W865" s="14"/>
      <c r="X865" s="14"/>
    </row>
    <row r="866" spans="7:24">
      <c r="G866" s="11"/>
      <c r="U866" s="14"/>
      <c r="V866" s="14"/>
      <c r="W866" s="14"/>
      <c r="X866" s="14"/>
    </row>
    <row r="867" spans="7:24">
      <c r="G867" s="11"/>
      <c r="U867" s="14"/>
      <c r="V867" s="14"/>
      <c r="W867" s="14"/>
      <c r="X867" s="14"/>
    </row>
    <row r="868" spans="7:24">
      <c r="G868" s="11"/>
      <c r="U868" s="14"/>
      <c r="V868" s="14"/>
      <c r="W868" s="14"/>
      <c r="X868" s="14"/>
    </row>
    <row r="869" spans="7:24">
      <c r="G869" s="15"/>
      <c r="U869" s="14"/>
      <c r="V869" s="14"/>
      <c r="W869" s="14"/>
      <c r="X869" s="14"/>
    </row>
    <row r="870" spans="7:24">
      <c r="G870" s="11"/>
      <c r="U870" s="14"/>
      <c r="V870" s="14"/>
      <c r="W870" s="14"/>
      <c r="X870" s="14"/>
    </row>
    <row r="871" spans="7:24">
      <c r="G871" s="11"/>
      <c r="U871" s="14"/>
      <c r="V871" s="14"/>
      <c r="W871" s="14"/>
      <c r="X871" s="14"/>
    </row>
    <row r="872" spans="7:24">
      <c r="G872" s="11"/>
      <c r="U872" s="14"/>
      <c r="V872" s="14"/>
      <c r="W872" s="14"/>
      <c r="X872" s="14"/>
    </row>
    <row r="873" spans="7:24">
      <c r="G873" s="11"/>
      <c r="U873" s="14"/>
      <c r="V873" s="14"/>
      <c r="W873" s="14"/>
      <c r="X873" s="14"/>
    </row>
    <row r="874" spans="7:24">
      <c r="G874" s="11"/>
      <c r="U874" s="14"/>
      <c r="V874" s="14"/>
      <c r="W874" s="14"/>
      <c r="X874" s="14"/>
    </row>
    <row r="875" spans="7:24">
      <c r="G875" s="11"/>
      <c r="U875" s="14"/>
      <c r="V875" s="14"/>
      <c r="W875" s="14"/>
      <c r="X875" s="14"/>
    </row>
    <row r="876" spans="7:24">
      <c r="G876" s="11"/>
      <c r="U876" s="14"/>
      <c r="V876" s="14"/>
      <c r="W876" s="14"/>
      <c r="X876" s="14"/>
    </row>
    <row r="877" spans="7:24">
      <c r="G877" s="11"/>
      <c r="U877" s="14"/>
      <c r="V877" s="14"/>
      <c r="W877" s="14"/>
      <c r="X877" s="14"/>
    </row>
    <row r="878" spans="7:24">
      <c r="G878" s="11"/>
      <c r="U878" s="14"/>
      <c r="V878" s="14"/>
      <c r="W878" s="14"/>
      <c r="X878" s="14"/>
    </row>
    <row r="879" spans="7:24">
      <c r="G879" s="11"/>
      <c r="U879" s="14"/>
      <c r="V879" s="14"/>
      <c r="W879" s="14"/>
      <c r="X879" s="14"/>
    </row>
    <row r="880" spans="7:24">
      <c r="G880" s="11"/>
      <c r="U880" s="14"/>
      <c r="V880" s="14"/>
      <c r="W880" s="14"/>
      <c r="X880" s="14"/>
    </row>
    <row r="881" spans="7:24">
      <c r="G881" s="11"/>
      <c r="U881" s="14"/>
      <c r="V881" s="14"/>
      <c r="W881" s="14"/>
      <c r="X881" s="14"/>
    </row>
    <row r="882" spans="7:24">
      <c r="G882" s="11"/>
      <c r="U882" s="14"/>
      <c r="V882" s="14"/>
      <c r="W882" s="14"/>
      <c r="X882" s="14"/>
    </row>
    <row r="883" spans="7:24">
      <c r="G883" s="11"/>
      <c r="U883" s="14"/>
      <c r="V883" s="14"/>
      <c r="W883" s="14"/>
      <c r="X883" s="14"/>
    </row>
    <row r="884" spans="7:24">
      <c r="G884" s="11"/>
      <c r="U884" s="14"/>
      <c r="V884" s="14"/>
      <c r="W884" s="14"/>
      <c r="X884" s="14"/>
    </row>
    <row r="885" spans="7:24">
      <c r="G885" s="11"/>
      <c r="U885" s="14"/>
      <c r="V885" s="14"/>
      <c r="W885" s="14"/>
      <c r="X885" s="14"/>
    </row>
    <row r="886" spans="7:24">
      <c r="G886" s="11"/>
      <c r="U886" s="14"/>
      <c r="V886" s="14"/>
      <c r="W886" s="14"/>
      <c r="X886" s="14"/>
    </row>
    <row r="887" spans="7:24">
      <c r="G887" s="11"/>
      <c r="U887" s="14"/>
      <c r="V887" s="14"/>
      <c r="W887" s="14"/>
      <c r="X887" s="14"/>
    </row>
    <row r="888" spans="7:24">
      <c r="G888" s="11"/>
      <c r="U888" s="14"/>
      <c r="V888" s="14"/>
      <c r="W888" s="14"/>
      <c r="X888" s="14"/>
    </row>
    <row r="889" spans="7:24">
      <c r="G889" s="11"/>
      <c r="U889" s="14"/>
      <c r="V889" s="14"/>
      <c r="W889" s="14"/>
      <c r="X889" s="14"/>
    </row>
    <row r="890" spans="7:24">
      <c r="G890" s="11"/>
      <c r="U890" s="14"/>
      <c r="V890" s="14"/>
      <c r="W890" s="14"/>
      <c r="X890" s="14"/>
    </row>
    <row r="891" spans="7:24">
      <c r="G891" s="11"/>
      <c r="U891" s="14"/>
      <c r="V891" s="14"/>
      <c r="W891" s="14"/>
      <c r="X891" s="14"/>
    </row>
    <row r="892" spans="7:24">
      <c r="G892" s="11"/>
      <c r="U892" s="14"/>
      <c r="V892" s="14"/>
      <c r="W892" s="14"/>
      <c r="X892" s="14"/>
    </row>
    <row r="893" spans="7:24">
      <c r="G893" s="11"/>
      <c r="U893" s="14"/>
      <c r="V893" s="14"/>
      <c r="W893" s="14"/>
      <c r="X893" s="14"/>
    </row>
    <row r="894" spans="7:24">
      <c r="G894" s="11"/>
      <c r="U894" s="14"/>
      <c r="V894" s="14"/>
      <c r="W894" s="14"/>
      <c r="X894" s="14"/>
    </row>
    <row r="895" spans="7:24">
      <c r="G895" s="11"/>
      <c r="U895" s="14"/>
      <c r="V895" s="14"/>
      <c r="W895" s="14"/>
      <c r="X895" s="14"/>
    </row>
    <row r="896" spans="7:24">
      <c r="G896" s="11"/>
      <c r="U896" s="14"/>
      <c r="V896" s="14"/>
      <c r="W896" s="14"/>
      <c r="X896" s="14"/>
    </row>
    <row r="897" spans="7:24">
      <c r="G897" s="11"/>
      <c r="U897" s="14"/>
      <c r="V897" s="14"/>
      <c r="W897" s="14"/>
      <c r="X897" s="14"/>
    </row>
    <row r="898" spans="7:24">
      <c r="G898" s="11"/>
      <c r="U898" s="14"/>
      <c r="V898" s="14"/>
      <c r="W898" s="14"/>
      <c r="X898" s="14"/>
    </row>
    <row r="899" spans="7:24">
      <c r="G899" s="11"/>
      <c r="U899" s="14"/>
      <c r="V899" s="14"/>
      <c r="W899" s="14"/>
      <c r="X899" s="14"/>
    </row>
    <row r="900" spans="7:24">
      <c r="G900" s="11"/>
      <c r="U900" s="14"/>
      <c r="V900" s="14"/>
      <c r="W900" s="14"/>
      <c r="X900" s="14"/>
    </row>
    <row r="901" spans="7:24">
      <c r="G901" s="11"/>
      <c r="U901" s="14"/>
      <c r="V901" s="14"/>
      <c r="W901" s="14"/>
      <c r="X901" s="14"/>
    </row>
    <row r="902" spans="7:24">
      <c r="G902" s="11"/>
      <c r="U902" s="14"/>
      <c r="V902" s="14"/>
      <c r="W902" s="14"/>
      <c r="X902" s="14"/>
    </row>
    <row r="903" spans="7:24">
      <c r="G903" s="11"/>
      <c r="U903" s="14"/>
      <c r="V903" s="14"/>
      <c r="W903" s="14"/>
      <c r="X903" s="14"/>
    </row>
    <row r="904" spans="7:24">
      <c r="G904" s="11"/>
      <c r="U904" s="14"/>
      <c r="V904" s="14"/>
      <c r="W904" s="14"/>
      <c r="X904" s="14"/>
    </row>
    <row r="905" spans="7:24">
      <c r="G905" s="11"/>
      <c r="U905" s="14"/>
      <c r="V905" s="14"/>
      <c r="W905" s="14"/>
      <c r="X905" s="14"/>
    </row>
    <row r="906" spans="7:24">
      <c r="G906" s="11"/>
      <c r="U906" s="14"/>
      <c r="V906" s="14"/>
      <c r="W906" s="14"/>
      <c r="X906" s="14"/>
    </row>
    <row r="907" spans="7:24">
      <c r="G907" s="11"/>
      <c r="U907" s="14"/>
      <c r="V907" s="14"/>
      <c r="W907" s="14"/>
      <c r="X907" s="14"/>
    </row>
    <row r="908" spans="7:24">
      <c r="G908" s="11"/>
      <c r="U908" s="14"/>
      <c r="V908" s="14"/>
      <c r="W908" s="14"/>
      <c r="X908" s="14"/>
    </row>
    <row r="909" spans="7:24">
      <c r="G909" s="11"/>
      <c r="U909" s="14"/>
      <c r="V909" s="14"/>
      <c r="W909" s="14"/>
      <c r="X909" s="14"/>
    </row>
    <row r="910" spans="7:24">
      <c r="G910" s="11"/>
      <c r="U910" s="14"/>
      <c r="V910" s="14"/>
      <c r="W910" s="14"/>
      <c r="X910" s="14"/>
    </row>
    <row r="911" spans="7:24">
      <c r="G911" s="11"/>
      <c r="U911" s="14"/>
      <c r="V911" s="14"/>
      <c r="W911" s="14"/>
      <c r="X911" s="14"/>
    </row>
    <row r="912" spans="7:24">
      <c r="G912" s="11"/>
      <c r="U912" s="14"/>
      <c r="V912" s="14"/>
      <c r="W912" s="14"/>
      <c r="X912" s="14"/>
    </row>
    <row r="913" spans="7:24">
      <c r="G913" s="11"/>
      <c r="U913" s="14"/>
      <c r="V913" s="14"/>
      <c r="W913" s="14"/>
      <c r="X913" s="14"/>
    </row>
    <row r="914" spans="7:24">
      <c r="G914" s="11"/>
      <c r="U914" s="14"/>
      <c r="V914" s="14"/>
      <c r="W914" s="14"/>
      <c r="X914" s="14"/>
    </row>
    <row r="915" spans="7:24">
      <c r="G915" s="11"/>
      <c r="U915" s="14"/>
      <c r="V915" s="14"/>
      <c r="W915" s="14"/>
      <c r="X915" s="14"/>
    </row>
    <row r="916" spans="7:24">
      <c r="G916" s="11"/>
      <c r="U916" s="14"/>
      <c r="V916" s="14"/>
      <c r="W916" s="14"/>
      <c r="X916" s="14"/>
    </row>
    <row r="917" spans="7:24">
      <c r="U917" s="14"/>
      <c r="V917" s="14"/>
      <c r="W917" s="14"/>
      <c r="X917" s="14"/>
    </row>
    <row r="918" spans="7:24">
      <c r="U918" s="14"/>
      <c r="V918" s="14"/>
      <c r="W918" s="14"/>
      <c r="X918" s="14"/>
    </row>
    <row r="919" spans="7:24">
      <c r="U919" s="14"/>
      <c r="V919" s="14"/>
      <c r="W919" s="14"/>
      <c r="X919" s="14"/>
    </row>
    <row r="920" spans="7:24">
      <c r="U920" s="14"/>
      <c r="V920" s="14"/>
      <c r="W920" s="14"/>
      <c r="X920" s="14"/>
    </row>
    <row r="921" spans="7:24">
      <c r="U921" s="14"/>
      <c r="V921" s="14"/>
      <c r="W921" s="14"/>
      <c r="X921" s="14"/>
    </row>
    <row r="922" spans="7:24">
      <c r="U922" s="14"/>
      <c r="V922" s="14"/>
      <c r="W922" s="14"/>
      <c r="X922" s="14"/>
    </row>
    <row r="923" spans="7:24">
      <c r="U923" s="14"/>
      <c r="V923" s="14"/>
      <c r="W923" s="14"/>
      <c r="X923" s="14"/>
    </row>
    <row r="924" spans="7:24">
      <c r="U924" s="14"/>
      <c r="V924" s="14"/>
      <c r="W924" s="14"/>
      <c r="X924" s="14"/>
    </row>
    <row r="925" spans="7:24">
      <c r="U925" s="14"/>
      <c r="V925" s="14"/>
      <c r="W925" s="14"/>
      <c r="X925" s="14"/>
    </row>
    <row r="926" spans="7:24">
      <c r="U926" s="14"/>
      <c r="V926" s="14"/>
      <c r="W926" s="14"/>
      <c r="X926" s="14"/>
    </row>
    <row r="927" spans="7:24">
      <c r="U927" s="14"/>
      <c r="V927" s="14"/>
      <c r="W927" s="14"/>
      <c r="X927" s="14"/>
    </row>
    <row r="928" spans="7:24">
      <c r="U928" s="14"/>
      <c r="V928" s="14"/>
      <c r="W928" s="14"/>
      <c r="X928" s="14"/>
    </row>
    <row r="929" spans="21:24">
      <c r="U929" s="14"/>
      <c r="V929" s="14"/>
      <c r="W929" s="14"/>
      <c r="X929" s="14"/>
    </row>
  </sheetData>
  <autoFilter ref="D9:F449"/>
  <sortState ref="B10:Z448">
    <sortCondition ref="B10"/>
  </sortState>
  <mergeCells count="2">
    <mergeCell ref="H8:N8"/>
    <mergeCell ref="P8:V8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9:B448"/>
  <sheetViews>
    <sheetView workbookViewId="0">
      <selection activeCell="A10" sqref="A10"/>
    </sheetView>
  </sheetViews>
  <sheetFormatPr defaultRowHeight="15"/>
  <cols>
    <col min="1" max="1" width="33.140625" bestFit="1" customWidth="1"/>
  </cols>
  <sheetData>
    <row r="9" spans="1:2">
      <c r="A9" s="21" t="s">
        <v>917</v>
      </c>
      <c r="B9" s="21" t="s">
        <v>458</v>
      </c>
    </row>
    <row r="10" spans="1:2">
      <c r="A10" s="10" t="s">
        <v>473</v>
      </c>
      <c r="B10" s="23">
        <v>1</v>
      </c>
    </row>
    <row r="11" spans="1:2">
      <c r="A11" s="10" t="s">
        <v>475</v>
      </c>
      <c r="B11" s="23">
        <v>2</v>
      </c>
    </row>
    <row r="12" spans="1:2">
      <c r="A12" s="10" t="s">
        <v>476</v>
      </c>
      <c r="B12" s="23">
        <v>3</v>
      </c>
    </row>
    <row r="13" spans="1:2">
      <c r="A13" s="10" t="s">
        <v>477</v>
      </c>
      <c r="B13" s="23">
        <v>4</v>
      </c>
    </row>
    <row r="14" spans="1:2">
      <c r="A14" s="10" t="s">
        <v>478</v>
      </c>
      <c r="B14" s="23">
        <v>5</v>
      </c>
    </row>
    <row r="15" spans="1:2">
      <c r="A15" s="10" t="s">
        <v>479</v>
      </c>
      <c r="B15" s="23">
        <v>6</v>
      </c>
    </row>
    <row r="16" spans="1:2">
      <c r="A16" s="10" t="s">
        <v>480</v>
      </c>
      <c r="B16" s="23">
        <v>7</v>
      </c>
    </row>
    <row r="17" spans="1:2">
      <c r="A17" s="10" t="s">
        <v>481</v>
      </c>
      <c r="B17" s="23">
        <v>8</v>
      </c>
    </row>
    <row r="18" spans="1:2">
      <c r="A18" s="10" t="s">
        <v>482</v>
      </c>
      <c r="B18" s="23">
        <v>9</v>
      </c>
    </row>
    <row r="19" spans="1:2">
      <c r="A19" s="10" t="s">
        <v>483</v>
      </c>
      <c r="B19" s="23">
        <v>10</v>
      </c>
    </row>
    <row r="20" spans="1:2">
      <c r="A20" s="10" t="s">
        <v>484</v>
      </c>
      <c r="B20" s="23">
        <v>11</v>
      </c>
    </row>
    <row r="21" spans="1:2">
      <c r="A21" s="10" t="s">
        <v>485</v>
      </c>
      <c r="B21" s="23">
        <v>12</v>
      </c>
    </row>
    <row r="22" spans="1:2">
      <c r="A22" s="10" t="s">
        <v>486</v>
      </c>
      <c r="B22" s="23">
        <v>13</v>
      </c>
    </row>
    <row r="23" spans="1:2">
      <c r="A23" s="10" t="s">
        <v>487</v>
      </c>
      <c r="B23" s="23">
        <v>14</v>
      </c>
    </row>
    <row r="24" spans="1:2">
      <c r="A24" s="10" t="s">
        <v>488</v>
      </c>
      <c r="B24" s="23">
        <v>15</v>
      </c>
    </row>
    <row r="25" spans="1:2">
      <c r="A25" s="10" t="s">
        <v>489</v>
      </c>
      <c r="B25" s="23">
        <v>16</v>
      </c>
    </row>
    <row r="26" spans="1:2">
      <c r="A26" s="10" t="s">
        <v>490</v>
      </c>
      <c r="B26" s="23">
        <v>17</v>
      </c>
    </row>
    <row r="27" spans="1:2">
      <c r="A27" s="10" t="s">
        <v>491</v>
      </c>
      <c r="B27" s="23">
        <v>18</v>
      </c>
    </row>
    <row r="28" spans="1:2">
      <c r="A28" s="10" t="s">
        <v>492</v>
      </c>
      <c r="B28" s="23">
        <v>19</v>
      </c>
    </row>
    <row r="29" spans="1:2">
      <c r="A29" s="10" t="s">
        <v>493</v>
      </c>
      <c r="B29" s="23">
        <v>20</v>
      </c>
    </row>
    <row r="30" spans="1:2">
      <c r="A30" s="10" t="s">
        <v>494</v>
      </c>
      <c r="B30" s="23">
        <v>21</v>
      </c>
    </row>
    <row r="31" spans="1:2">
      <c r="A31" s="10" t="s">
        <v>495</v>
      </c>
      <c r="B31" s="23">
        <v>22</v>
      </c>
    </row>
    <row r="32" spans="1:2">
      <c r="A32" s="10" t="s">
        <v>496</v>
      </c>
      <c r="B32" s="23">
        <v>23</v>
      </c>
    </row>
    <row r="33" spans="1:2">
      <c r="A33" s="10" t="s">
        <v>497</v>
      </c>
      <c r="B33" s="23">
        <v>24</v>
      </c>
    </row>
    <row r="34" spans="1:2">
      <c r="A34" s="10" t="s">
        <v>498</v>
      </c>
      <c r="B34" s="23">
        <v>25</v>
      </c>
    </row>
    <row r="35" spans="1:2">
      <c r="A35" s="10" t="s">
        <v>499</v>
      </c>
      <c r="B35" s="23">
        <v>26</v>
      </c>
    </row>
    <row r="36" spans="1:2">
      <c r="A36" s="10" t="s">
        <v>500</v>
      </c>
      <c r="B36" s="23">
        <v>27</v>
      </c>
    </row>
    <row r="37" spans="1:2">
      <c r="A37" s="10" t="s">
        <v>501</v>
      </c>
      <c r="B37" s="23">
        <v>28</v>
      </c>
    </row>
    <row r="38" spans="1:2">
      <c r="A38" s="10" t="s">
        <v>502</v>
      </c>
      <c r="B38" s="23">
        <v>29</v>
      </c>
    </row>
    <row r="39" spans="1:2">
      <c r="A39" s="10" t="s">
        <v>503</v>
      </c>
      <c r="B39" s="23">
        <v>30</v>
      </c>
    </row>
    <row r="40" spans="1:2">
      <c r="A40" s="10" t="s">
        <v>504</v>
      </c>
      <c r="B40" s="23">
        <v>31</v>
      </c>
    </row>
    <row r="41" spans="1:2">
      <c r="A41" s="10" t="s">
        <v>505</v>
      </c>
      <c r="B41" s="23">
        <v>32</v>
      </c>
    </row>
    <row r="42" spans="1:2">
      <c r="A42" s="10" t="s">
        <v>506</v>
      </c>
      <c r="B42" s="23">
        <v>33</v>
      </c>
    </row>
    <row r="43" spans="1:2">
      <c r="A43" s="10" t="s">
        <v>507</v>
      </c>
      <c r="B43" s="23">
        <v>34</v>
      </c>
    </row>
    <row r="44" spans="1:2">
      <c r="A44" s="10" t="s">
        <v>508</v>
      </c>
      <c r="B44" s="23">
        <v>35</v>
      </c>
    </row>
    <row r="45" spans="1:2">
      <c r="A45" s="10" t="s">
        <v>509</v>
      </c>
      <c r="B45" s="23">
        <v>36</v>
      </c>
    </row>
    <row r="46" spans="1:2">
      <c r="A46" s="10" t="s">
        <v>510</v>
      </c>
      <c r="B46" s="23">
        <v>37</v>
      </c>
    </row>
    <row r="47" spans="1:2">
      <c r="A47" s="10" t="s">
        <v>511</v>
      </c>
      <c r="B47" s="23">
        <v>38</v>
      </c>
    </row>
    <row r="48" spans="1:2">
      <c r="A48" s="10" t="s">
        <v>512</v>
      </c>
      <c r="B48" s="23">
        <v>39</v>
      </c>
    </row>
    <row r="49" spans="1:2">
      <c r="A49" s="10" t="s">
        <v>513</v>
      </c>
      <c r="B49" s="23">
        <v>40</v>
      </c>
    </row>
    <row r="50" spans="1:2">
      <c r="A50" s="10" t="s">
        <v>514</v>
      </c>
      <c r="B50" s="23">
        <v>41</v>
      </c>
    </row>
    <row r="51" spans="1:2">
      <c r="A51" s="10" t="s">
        <v>515</v>
      </c>
      <c r="B51" s="23">
        <v>42</v>
      </c>
    </row>
    <row r="52" spans="1:2">
      <c r="A52" s="10" t="s">
        <v>516</v>
      </c>
      <c r="B52" s="23">
        <v>43</v>
      </c>
    </row>
    <row r="53" spans="1:2">
      <c r="A53" s="10" t="s">
        <v>517</v>
      </c>
      <c r="B53" s="23">
        <v>44</v>
      </c>
    </row>
    <row r="54" spans="1:2">
      <c r="A54" s="10" t="s">
        <v>518</v>
      </c>
      <c r="B54" s="23">
        <v>45</v>
      </c>
    </row>
    <row r="55" spans="1:2">
      <c r="A55" s="10" t="s">
        <v>519</v>
      </c>
      <c r="B55" s="23">
        <v>46</v>
      </c>
    </row>
    <row r="56" spans="1:2">
      <c r="A56" s="10" t="s">
        <v>520</v>
      </c>
      <c r="B56" s="23">
        <v>47</v>
      </c>
    </row>
    <row r="57" spans="1:2">
      <c r="A57" s="10" t="s">
        <v>521</v>
      </c>
      <c r="B57" s="23">
        <v>48</v>
      </c>
    </row>
    <row r="58" spans="1:2">
      <c r="A58" s="10" t="s">
        <v>522</v>
      </c>
      <c r="B58" s="23">
        <v>49</v>
      </c>
    </row>
    <row r="59" spans="1:2">
      <c r="A59" s="10" t="s">
        <v>523</v>
      </c>
      <c r="B59" s="23">
        <v>50</v>
      </c>
    </row>
    <row r="60" spans="1:2">
      <c r="A60" s="10" t="s">
        <v>524</v>
      </c>
      <c r="B60" s="23">
        <v>51</v>
      </c>
    </row>
    <row r="61" spans="1:2">
      <c r="A61" s="10" t="s">
        <v>525</v>
      </c>
      <c r="B61" s="23">
        <v>52</v>
      </c>
    </row>
    <row r="62" spans="1:2">
      <c r="A62" s="10" t="s">
        <v>526</v>
      </c>
      <c r="B62" s="23">
        <v>53</v>
      </c>
    </row>
    <row r="63" spans="1:2">
      <c r="A63" s="10" t="s">
        <v>527</v>
      </c>
      <c r="B63" s="23">
        <v>54</v>
      </c>
    </row>
    <row r="64" spans="1:2">
      <c r="A64" s="10" t="s">
        <v>528</v>
      </c>
      <c r="B64" s="23">
        <v>55</v>
      </c>
    </row>
    <row r="65" spans="1:2">
      <c r="A65" s="10" t="s">
        <v>529</v>
      </c>
      <c r="B65" s="23">
        <v>56</v>
      </c>
    </row>
    <row r="66" spans="1:2">
      <c r="A66" s="10" t="s">
        <v>530</v>
      </c>
      <c r="B66" s="23">
        <v>57</v>
      </c>
    </row>
    <row r="67" spans="1:2">
      <c r="A67" s="10" t="s">
        <v>531</v>
      </c>
      <c r="B67" s="23">
        <v>58</v>
      </c>
    </row>
    <row r="68" spans="1:2">
      <c r="A68" s="10" t="s">
        <v>532</v>
      </c>
      <c r="B68" s="23">
        <v>59</v>
      </c>
    </row>
    <row r="69" spans="1:2">
      <c r="A69" s="10" t="s">
        <v>533</v>
      </c>
      <c r="B69" s="23">
        <v>60</v>
      </c>
    </row>
    <row r="70" spans="1:2">
      <c r="A70" s="10" t="s">
        <v>534</v>
      </c>
      <c r="B70" s="23">
        <v>61</v>
      </c>
    </row>
    <row r="71" spans="1:2">
      <c r="A71" s="10" t="s">
        <v>535</v>
      </c>
      <c r="B71" s="23">
        <v>62</v>
      </c>
    </row>
    <row r="72" spans="1:2">
      <c r="A72" s="10" t="s">
        <v>536</v>
      </c>
      <c r="B72" s="23">
        <v>63</v>
      </c>
    </row>
    <row r="73" spans="1:2">
      <c r="A73" s="10" t="s">
        <v>537</v>
      </c>
      <c r="B73" s="23">
        <v>64</v>
      </c>
    </row>
    <row r="74" spans="1:2">
      <c r="A74" s="10" t="s">
        <v>538</v>
      </c>
      <c r="B74" s="23">
        <v>65</v>
      </c>
    </row>
    <row r="75" spans="1:2">
      <c r="A75" s="10" t="s">
        <v>539</v>
      </c>
      <c r="B75" s="23">
        <v>66</v>
      </c>
    </row>
    <row r="76" spans="1:2">
      <c r="A76" s="10" t="s">
        <v>540</v>
      </c>
      <c r="B76" s="23">
        <v>67</v>
      </c>
    </row>
    <row r="77" spans="1:2">
      <c r="A77" s="10" t="s">
        <v>541</v>
      </c>
      <c r="B77" s="23">
        <v>68</v>
      </c>
    </row>
    <row r="78" spans="1:2">
      <c r="A78" s="10" t="s">
        <v>542</v>
      </c>
      <c r="B78" s="23">
        <v>69</v>
      </c>
    </row>
    <row r="79" spans="1:2">
      <c r="A79" s="10" t="s">
        <v>543</v>
      </c>
      <c r="B79" s="23">
        <v>70</v>
      </c>
    </row>
    <row r="80" spans="1:2">
      <c r="A80" s="10" t="s">
        <v>544</v>
      </c>
      <c r="B80" s="23">
        <v>71</v>
      </c>
    </row>
    <row r="81" spans="1:2">
      <c r="A81" s="10" t="s">
        <v>545</v>
      </c>
      <c r="B81" s="23">
        <v>72</v>
      </c>
    </row>
    <row r="82" spans="1:2">
      <c r="A82" s="10" t="s">
        <v>546</v>
      </c>
      <c r="B82" s="23">
        <v>73</v>
      </c>
    </row>
    <row r="83" spans="1:2">
      <c r="A83" s="10" t="s">
        <v>547</v>
      </c>
      <c r="B83" s="23">
        <v>74</v>
      </c>
    </row>
    <row r="84" spans="1:2">
      <c r="A84" s="10" t="s">
        <v>548</v>
      </c>
      <c r="B84" s="23">
        <v>75</v>
      </c>
    </row>
    <row r="85" spans="1:2">
      <c r="A85" s="10" t="s">
        <v>549</v>
      </c>
      <c r="B85" s="23">
        <v>76</v>
      </c>
    </row>
    <row r="86" spans="1:2">
      <c r="A86" s="10" t="s">
        <v>550</v>
      </c>
      <c r="B86" s="23">
        <v>77</v>
      </c>
    </row>
    <row r="87" spans="1:2">
      <c r="A87" s="10" t="s">
        <v>551</v>
      </c>
      <c r="B87" s="23">
        <v>78</v>
      </c>
    </row>
    <row r="88" spans="1:2">
      <c r="A88" s="10" t="s">
        <v>552</v>
      </c>
      <c r="B88" s="23">
        <v>79</v>
      </c>
    </row>
    <row r="89" spans="1:2">
      <c r="A89" s="10" t="s">
        <v>553</v>
      </c>
      <c r="B89" s="23">
        <v>80</v>
      </c>
    </row>
    <row r="90" spans="1:2">
      <c r="A90" s="10" t="s">
        <v>554</v>
      </c>
      <c r="B90" s="23">
        <v>81</v>
      </c>
    </row>
    <row r="91" spans="1:2">
      <c r="A91" s="10" t="s">
        <v>555</v>
      </c>
      <c r="B91" s="23">
        <v>82</v>
      </c>
    </row>
    <row r="92" spans="1:2">
      <c r="A92" s="10" t="s">
        <v>556</v>
      </c>
      <c r="B92" s="23">
        <v>83</v>
      </c>
    </row>
    <row r="93" spans="1:2">
      <c r="A93" s="10" t="s">
        <v>557</v>
      </c>
      <c r="B93" s="23">
        <v>84</v>
      </c>
    </row>
    <row r="94" spans="1:2">
      <c r="A94" s="10" t="s">
        <v>558</v>
      </c>
      <c r="B94" s="23">
        <v>85</v>
      </c>
    </row>
    <row r="95" spans="1:2">
      <c r="A95" s="10" t="s">
        <v>559</v>
      </c>
      <c r="B95" s="23">
        <v>86</v>
      </c>
    </row>
    <row r="96" spans="1:2">
      <c r="A96" s="10" t="s">
        <v>560</v>
      </c>
      <c r="B96" s="23">
        <v>87</v>
      </c>
    </row>
    <row r="97" spans="1:2">
      <c r="A97" s="10" t="s">
        <v>561</v>
      </c>
      <c r="B97" s="23">
        <v>88</v>
      </c>
    </row>
    <row r="98" spans="1:2">
      <c r="A98" s="10" t="s">
        <v>562</v>
      </c>
      <c r="B98" s="23">
        <v>89</v>
      </c>
    </row>
    <row r="99" spans="1:2">
      <c r="A99" s="10" t="s">
        <v>563</v>
      </c>
      <c r="B99" s="23">
        <v>90</v>
      </c>
    </row>
    <row r="100" spans="1:2">
      <c r="A100" s="10" t="s">
        <v>564</v>
      </c>
      <c r="B100" s="23">
        <v>91</v>
      </c>
    </row>
    <row r="101" spans="1:2">
      <c r="A101" s="10" t="s">
        <v>565</v>
      </c>
      <c r="B101" s="23">
        <v>92</v>
      </c>
    </row>
    <row r="102" spans="1:2">
      <c r="A102" s="10" t="s">
        <v>566</v>
      </c>
      <c r="B102" s="23">
        <v>93</v>
      </c>
    </row>
    <row r="103" spans="1:2">
      <c r="A103" s="10" t="s">
        <v>567</v>
      </c>
      <c r="B103" s="23">
        <v>94</v>
      </c>
    </row>
    <row r="104" spans="1:2">
      <c r="A104" s="10" t="s">
        <v>568</v>
      </c>
      <c r="B104" s="23">
        <v>95</v>
      </c>
    </row>
    <row r="105" spans="1:2">
      <c r="A105" s="10" t="s">
        <v>569</v>
      </c>
      <c r="B105" s="23">
        <v>96</v>
      </c>
    </row>
    <row r="106" spans="1:2">
      <c r="A106" s="10" t="s">
        <v>570</v>
      </c>
      <c r="B106" s="23">
        <v>97</v>
      </c>
    </row>
    <row r="107" spans="1:2">
      <c r="A107" s="10" t="s">
        <v>571</v>
      </c>
      <c r="B107" s="23">
        <v>98</v>
      </c>
    </row>
    <row r="108" spans="1:2">
      <c r="A108" s="10" t="s">
        <v>572</v>
      </c>
      <c r="B108" s="23">
        <v>99</v>
      </c>
    </row>
    <row r="109" spans="1:2">
      <c r="A109" s="10" t="s">
        <v>573</v>
      </c>
      <c r="B109" s="23">
        <v>100</v>
      </c>
    </row>
    <row r="110" spans="1:2">
      <c r="A110" s="10" t="s">
        <v>574</v>
      </c>
      <c r="B110" s="23">
        <v>101</v>
      </c>
    </row>
    <row r="111" spans="1:2">
      <c r="A111" t="s">
        <v>909</v>
      </c>
      <c r="B111" s="40">
        <v>102</v>
      </c>
    </row>
    <row r="112" spans="1:2">
      <c r="A112" s="10" t="s">
        <v>575</v>
      </c>
      <c r="B112" s="23">
        <v>103</v>
      </c>
    </row>
    <row r="113" spans="1:2">
      <c r="A113" t="s">
        <v>916</v>
      </c>
      <c r="B113" s="23">
        <v>104</v>
      </c>
    </row>
    <row r="114" spans="1:2">
      <c r="A114" s="10" t="s">
        <v>576</v>
      </c>
      <c r="B114" s="23">
        <v>105</v>
      </c>
    </row>
    <row r="115" spans="1:2">
      <c r="A115" s="10" t="s">
        <v>577</v>
      </c>
      <c r="B115" s="23">
        <v>106</v>
      </c>
    </row>
    <row r="116" spans="1:2">
      <c r="A116" s="10" t="s">
        <v>578</v>
      </c>
      <c r="B116" s="23">
        <v>107</v>
      </c>
    </row>
    <row r="117" spans="1:2">
      <c r="A117" s="10" t="s">
        <v>579</v>
      </c>
      <c r="B117" s="23">
        <v>108</v>
      </c>
    </row>
    <row r="118" spans="1:2">
      <c r="A118" s="10" t="s">
        <v>580</v>
      </c>
      <c r="B118" s="23">
        <v>109</v>
      </c>
    </row>
    <row r="119" spans="1:2">
      <c r="A119" s="10" t="s">
        <v>581</v>
      </c>
      <c r="B119" s="23">
        <v>110</v>
      </c>
    </row>
    <row r="120" spans="1:2">
      <c r="A120" s="10" t="s">
        <v>582</v>
      </c>
      <c r="B120" s="23">
        <v>111</v>
      </c>
    </row>
    <row r="121" spans="1:2">
      <c r="A121" s="10" t="s">
        <v>583</v>
      </c>
      <c r="B121" s="23">
        <v>112</v>
      </c>
    </row>
    <row r="122" spans="1:2">
      <c r="A122" s="10" t="s">
        <v>584</v>
      </c>
      <c r="B122" s="23">
        <v>113</v>
      </c>
    </row>
    <row r="123" spans="1:2">
      <c r="A123" s="10" t="s">
        <v>585</v>
      </c>
      <c r="B123" s="23">
        <v>114</v>
      </c>
    </row>
    <row r="124" spans="1:2">
      <c r="A124" s="10" t="s">
        <v>586</v>
      </c>
      <c r="B124" s="23">
        <v>115</v>
      </c>
    </row>
    <row r="125" spans="1:2">
      <c r="A125" s="10" t="s">
        <v>587</v>
      </c>
      <c r="B125" s="23">
        <v>116</v>
      </c>
    </row>
    <row r="126" spans="1:2">
      <c r="A126" s="10" t="s">
        <v>588</v>
      </c>
      <c r="B126" s="23">
        <v>117</v>
      </c>
    </row>
    <row r="127" spans="1:2">
      <c r="A127" s="10" t="s">
        <v>589</v>
      </c>
      <c r="B127" s="23">
        <v>118</v>
      </c>
    </row>
    <row r="128" spans="1:2">
      <c r="A128" s="10" t="s">
        <v>590</v>
      </c>
      <c r="B128" s="23">
        <v>119</v>
      </c>
    </row>
    <row r="129" spans="1:2">
      <c r="A129" s="10" t="s">
        <v>591</v>
      </c>
      <c r="B129" s="23">
        <v>120</v>
      </c>
    </row>
    <row r="130" spans="1:2">
      <c r="A130" s="10" t="s">
        <v>592</v>
      </c>
      <c r="B130" s="23">
        <v>121</v>
      </c>
    </row>
    <row r="131" spans="1:2">
      <c r="A131" s="10" t="s">
        <v>593</v>
      </c>
      <c r="B131" s="23">
        <v>122</v>
      </c>
    </row>
    <row r="132" spans="1:2">
      <c r="A132" s="10" t="s">
        <v>594</v>
      </c>
      <c r="B132" s="23">
        <v>123</v>
      </c>
    </row>
    <row r="133" spans="1:2">
      <c r="A133" s="10" t="s">
        <v>595</v>
      </c>
      <c r="B133" s="23">
        <v>124</v>
      </c>
    </row>
    <row r="134" spans="1:2">
      <c r="A134" s="10" t="s">
        <v>596</v>
      </c>
      <c r="B134" s="23">
        <v>125</v>
      </c>
    </row>
    <row r="135" spans="1:2">
      <c r="A135" s="10" t="s">
        <v>597</v>
      </c>
      <c r="B135" s="23">
        <v>126</v>
      </c>
    </row>
    <row r="136" spans="1:2">
      <c r="A136" s="10" t="s">
        <v>598</v>
      </c>
      <c r="B136" s="23">
        <v>127</v>
      </c>
    </row>
    <row r="137" spans="1:2">
      <c r="A137" s="10" t="s">
        <v>599</v>
      </c>
      <c r="B137" s="23">
        <v>128</v>
      </c>
    </row>
    <row r="138" spans="1:2">
      <c r="A138" s="10" t="s">
        <v>600</v>
      </c>
      <c r="B138" s="23">
        <v>129</v>
      </c>
    </row>
    <row r="139" spans="1:2">
      <c r="A139" s="10" t="s">
        <v>601</v>
      </c>
      <c r="B139" s="23">
        <v>130</v>
      </c>
    </row>
    <row r="140" spans="1:2">
      <c r="A140" s="10" t="s">
        <v>602</v>
      </c>
      <c r="B140" s="23">
        <v>131</v>
      </c>
    </row>
    <row r="141" spans="1:2">
      <c r="A141" s="10" t="s">
        <v>603</v>
      </c>
      <c r="B141" s="23">
        <v>132</v>
      </c>
    </row>
    <row r="142" spans="1:2">
      <c r="A142" s="10" t="s">
        <v>604</v>
      </c>
      <c r="B142" s="23">
        <v>133</v>
      </c>
    </row>
    <row r="143" spans="1:2">
      <c r="A143" s="10" t="s">
        <v>605</v>
      </c>
      <c r="B143" s="23">
        <v>134</v>
      </c>
    </row>
    <row r="144" spans="1:2">
      <c r="A144" s="10" t="s">
        <v>606</v>
      </c>
      <c r="B144" s="23">
        <v>135</v>
      </c>
    </row>
    <row r="145" spans="1:2">
      <c r="A145" s="10" t="s">
        <v>607</v>
      </c>
      <c r="B145" s="23">
        <v>136</v>
      </c>
    </row>
    <row r="146" spans="1:2">
      <c r="A146" s="10" t="s">
        <v>608</v>
      </c>
      <c r="B146" s="23">
        <v>137</v>
      </c>
    </row>
    <row r="147" spans="1:2">
      <c r="A147" s="10" t="s">
        <v>609</v>
      </c>
      <c r="B147" s="23">
        <v>138</v>
      </c>
    </row>
    <row r="148" spans="1:2">
      <c r="A148" s="10" t="s">
        <v>610</v>
      </c>
      <c r="B148" s="23">
        <v>139</v>
      </c>
    </row>
    <row r="149" spans="1:2">
      <c r="A149" s="10" t="s">
        <v>611</v>
      </c>
      <c r="B149" s="23">
        <v>140</v>
      </c>
    </row>
    <row r="150" spans="1:2">
      <c r="A150" s="10" t="s">
        <v>612</v>
      </c>
      <c r="B150" s="23">
        <v>141</v>
      </c>
    </row>
    <row r="151" spans="1:2">
      <c r="A151" s="10" t="s">
        <v>613</v>
      </c>
      <c r="B151" s="23">
        <v>142</v>
      </c>
    </row>
    <row r="152" spans="1:2">
      <c r="A152" s="10" t="s">
        <v>614</v>
      </c>
      <c r="B152" s="23">
        <v>143</v>
      </c>
    </row>
    <row r="153" spans="1:2">
      <c r="A153" s="10" t="s">
        <v>615</v>
      </c>
      <c r="B153" s="23">
        <v>144</v>
      </c>
    </row>
    <row r="154" spans="1:2">
      <c r="A154" s="10" t="s">
        <v>616</v>
      </c>
      <c r="B154" s="23">
        <v>145</v>
      </c>
    </row>
    <row r="155" spans="1:2">
      <c r="A155" t="s">
        <v>910</v>
      </c>
      <c r="B155" s="40">
        <v>146</v>
      </c>
    </row>
    <row r="156" spans="1:2">
      <c r="A156" s="10" t="s">
        <v>617</v>
      </c>
      <c r="B156" s="23">
        <v>147</v>
      </c>
    </row>
    <row r="157" spans="1:2">
      <c r="A157" s="10" t="s">
        <v>618</v>
      </c>
      <c r="B157" s="23">
        <v>148</v>
      </c>
    </row>
    <row r="158" spans="1:2">
      <c r="A158" s="10" t="s">
        <v>619</v>
      </c>
      <c r="B158" s="23">
        <v>149</v>
      </c>
    </row>
    <row r="159" spans="1:2">
      <c r="A159" s="10" t="s">
        <v>620</v>
      </c>
      <c r="B159" s="23">
        <v>150</v>
      </c>
    </row>
    <row r="160" spans="1:2">
      <c r="A160" s="10" t="s">
        <v>621</v>
      </c>
      <c r="B160" s="23">
        <v>151</v>
      </c>
    </row>
    <row r="161" spans="1:2">
      <c r="A161" s="10" t="s">
        <v>622</v>
      </c>
      <c r="B161" s="23">
        <v>152</v>
      </c>
    </row>
    <row r="162" spans="1:2">
      <c r="A162" s="10" t="s">
        <v>623</v>
      </c>
      <c r="B162" s="23">
        <v>153</v>
      </c>
    </row>
    <row r="163" spans="1:2">
      <c r="A163" s="10" t="s">
        <v>624</v>
      </c>
      <c r="B163" s="23">
        <v>154</v>
      </c>
    </row>
    <row r="164" spans="1:2">
      <c r="A164" s="10" t="s">
        <v>625</v>
      </c>
      <c r="B164" s="23">
        <v>155</v>
      </c>
    </row>
    <row r="165" spans="1:2">
      <c r="A165" s="10" t="s">
        <v>626</v>
      </c>
      <c r="B165" s="23">
        <v>156</v>
      </c>
    </row>
    <row r="166" spans="1:2">
      <c r="A166" s="10" t="s">
        <v>627</v>
      </c>
      <c r="B166" s="23">
        <v>157</v>
      </c>
    </row>
    <row r="167" spans="1:2">
      <c r="A167" s="10" t="s">
        <v>628</v>
      </c>
      <c r="B167" s="23">
        <v>158</v>
      </c>
    </row>
    <row r="168" spans="1:2">
      <c r="A168" s="10" t="s">
        <v>629</v>
      </c>
      <c r="B168" s="23">
        <v>159</v>
      </c>
    </row>
    <row r="169" spans="1:2">
      <c r="A169" s="10" t="s">
        <v>630</v>
      </c>
      <c r="B169" s="23">
        <v>160</v>
      </c>
    </row>
    <row r="170" spans="1:2">
      <c r="A170" s="10" t="s">
        <v>631</v>
      </c>
      <c r="B170" s="23">
        <v>161</v>
      </c>
    </row>
    <row r="171" spans="1:2">
      <c r="A171" s="10" t="s">
        <v>632</v>
      </c>
      <c r="B171" s="23">
        <v>162</v>
      </c>
    </row>
    <row r="172" spans="1:2">
      <c r="A172" s="10" t="s">
        <v>633</v>
      </c>
      <c r="B172" s="23">
        <v>163</v>
      </c>
    </row>
    <row r="173" spans="1:2">
      <c r="A173" s="10" t="s">
        <v>634</v>
      </c>
      <c r="B173" s="23">
        <v>164</v>
      </c>
    </row>
    <row r="174" spans="1:2">
      <c r="A174" s="10" t="s">
        <v>635</v>
      </c>
      <c r="B174" s="23">
        <v>165</v>
      </c>
    </row>
    <row r="175" spans="1:2">
      <c r="A175" s="10" t="s">
        <v>636</v>
      </c>
      <c r="B175" s="23">
        <v>166</v>
      </c>
    </row>
    <row r="176" spans="1:2">
      <c r="A176" s="10" t="s">
        <v>637</v>
      </c>
      <c r="B176" s="23">
        <v>167</v>
      </c>
    </row>
    <row r="177" spans="1:2">
      <c r="A177" s="10" t="s">
        <v>638</v>
      </c>
      <c r="B177" s="23">
        <v>168</v>
      </c>
    </row>
    <row r="178" spans="1:2">
      <c r="A178" s="10" t="s">
        <v>639</v>
      </c>
      <c r="B178" s="23">
        <v>169</v>
      </c>
    </row>
    <row r="179" spans="1:2">
      <c r="A179" s="10" t="s">
        <v>640</v>
      </c>
      <c r="B179" s="23">
        <v>170</v>
      </c>
    </row>
    <row r="180" spans="1:2">
      <c r="A180" s="10" t="s">
        <v>641</v>
      </c>
      <c r="B180" s="23">
        <v>171</v>
      </c>
    </row>
    <row r="181" spans="1:2">
      <c r="A181" s="10" t="s">
        <v>642</v>
      </c>
      <c r="B181" s="23">
        <v>172</v>
      </c>
    </row>
    <row r="182" spans="1:2">
      <c r="A182" s="10" t="s">
        <v>643</v>
      </c>
      <c r="B182" s="23">
        <v>173</v>
      </c>
    </row>
    <row r="183" spans="1:2">
      <c r="A183" s="10" t="s">
        <v>644</v>
      </c>
      <c r="B183" s="23">
        <v>174</v>
      </c>
    </row>
    <row r="184" spans="1:2">
      <c r="A184" s="10" t="s">
        <v>645</v>
      </c>
      <c r="B184" s="23">
        <v>175</v>
      </c>
    </row>
    <row r="185" spans="1:2">
      <c r="A185" s="10" t="s">
        <v>646</v>
      </c>
      <c r="B185" s="23">
        <v>176</v>
      </c>
    </row>
    <row r="186" spans="1:2">
      <c r="A186" s="10" t="s">
        <v>647</v>
      </c>
      <c r="B186" s="23">
        <v>177</v>
      </c>
    </row>
    <row r="187" spans="1:2">
      <c r="A187" s="10" t="s">
        <v>648</v>
      </c>
      <c r="B187" s="23">
        <v>178</v>
      </c>
    </row>
    <row r="188" spans="1:2">
      <c r="A188" s="10" t="s">
        <v>649</v>
      </c>
      <c r="B188" s="23">
        <v>179</v>
      </c>
    </row>
    <row r="189" spans="1:2">
      <c r="A189" s="10" t="s">
        <v>650</v>
      </c>
      <c r="B189" s="23">
        <v>180</v>
      </c>
    </row>
    <row r="190" spans="1:2">
      <c r="A190" s="10" t="s">
        <v>651</v>
      </c>
      <c r="B190" s="23">
        <v>181</v>
      </c>
    </row>
    <row r="191" spans="1:2">
      <c r="A191" s="10" t="s">
        <v>652</v>
      </c>
      <c r="B191" s="23">
        <v>182</v>
      </c>
    </row>
    <row r="192" spans="1:2">
      <c r="A192" s="10" t="s">
        <v>653</v>
      </c>
      <c r="B192" s="23">
        <v>183</v>
      </c>
    </row>
    <row r="193" spans="1:2">
      <c r="A193" s="10" t="s">
        <v>654</v>
      </c>
      <c r="B193" s="23">
        <v>184</v>
      </c>
    </row>
    <row r="194" spans="1:2">
      <c r="A194" s="10" t="s">
        <v>655</v>
      </c>
      <c r="B194" s="23">
        <v>185</v>
      </c>
    </row>
    <row r="195" spans="1:2">
      <c r="A195" s="10" t="s">
        <v>656</v>
      </c>
      <c r="B195" s="23">
        <v>186</v>
      </c>
    </row>
    <row r="196" spans="1:2">
      <c r="A196" s="10" t="s">
        <v>657</v>
      </c>
      <c r="B196" s="23">
        <v>187</v>
      </c>
    </row>
    <row r="197" spans="1:2">
      <c r="A197" s="10" t="s">
        <v>658</v>
      </c>
      <c r="B197" s="23">
        <v>188</v>
      </c>
    </row>
    <row r="198" spans="1:2">
      <c r="A198" s="10" t="s">
        <v>659</v>
      </c>
      <c r="B198" s="23">
        <v>189</v>
      </c>
    </row>
    <row r="199" spans="1:2">
      <c r="A199" s="10" t="s">
        <v>660</v>
      </c>
      <c r="B199" s="23">
        <v>190</v>
      </c>
    </row>
    <row r="200" spans="1:2">
      <c r="A200" s="10" t="s">
        <v>661</v>
      </c>
      <c r="B200" s="23">
        <v>191</v>
      </c>
    </row>
    <row r="201" spans="1:2">
      <c r="A201" s="10" t="s">
        <v>662</v>
      </c>
      <c r="B201" s="23">
        <v>192</v>
      </c>
    </row>
    <row r="202" spans="1:2">
      <c r="A202" s="10" t="s">
        <v>663</v>
      </c>
      <c r="B202" s="23">
        <v>193</v>
      </c>
    </row>
    <row r="203" spans="1:2">
      <c r="A203" s="10" t="s">
        <v>664</v>
      </c>
      <c r="B203" s="23">
        <v>194</v>
      </c>
    </row>
    <row r="204" spans="1:2">
      <c r="A204" s="10" t="s">
        <v>665</v>
      </c>
      <c r="B204" s="23">
        <v>195</v>
      </c>
    </row>
    <row r="205" spans="1:2">
      <c r="A205" s="10" t="s">
        <v>666</v>
      </c>
      <c r="B205" s="23">
        <v>196</v>
      </c>
    </row>
    <row r="206" spans="1:2">
      <c r="A206" s="10" t="s">
        <v>667</v>
      </c>
      <c r="B206" s="23">
        <v>197</v>
      </c>
    </row>
    <row r="207" spans="1:2">
      <c r="A207" s="10" t="s">
        <v>668</v>
      </c>
      <c r="B207" s="23">
        <v>198</v>
      </c>
    </row>
    <row r="208" spans="1:2">
      <c r="A208" s="10" t="s">
        <v>669</v>
      </c>
      <c r="B208" s="23">
        <v>199</v>
      </c>
    </row>
    <row r="209" spans="1:2">
      <c r="A209" s="10" t="s">
        <v>670</v>
      </c>
      <c r="B209" s="23">
        <v>200</v>
      </c>
    </row>
    <row r="210" spans="1:2">
      <c r="A210" s="10" t="s">
        <v>671</v>
      </c>
      <c r="B210" s="23">
        <v>201</v>
      </c>
    </row>
    <row r="211" spans="1:2">
      <c r="A211" s="10" t="s">
        <v>672</v>
      </c>
      <c r="B211" s="23">
        <v>202</v>
      </c>
    </row>
    <row r="212" spans="1:2">
      <c r="A212" s="10" t="s">
        <v>673</v>
      </c>
      <c r="B212" s="23">
        <v>203</v>
      </c>
    </row>
    <row r="213" spans="1:2">
      <c r="A213" s="10" t="s">
        <v>674</v>
      </c>
      <c r="B213" s="23">
        <v>204</v>
      </c>
    </row>
    <row r="214" spans="1:2">
      <c r="A214" s="10" t="s">
        <v>675</v>
      </c>
      <c r="B214" s="23">
        <v>205</v>
      </c>
    </row>
    <row r="215" spans="1:2">
      <c r="A215" s="10" t="s">
        <v>676</v>
      </c>
      <c r="B215" s="23">
        <v>206</v>
      </c>
    </row>
    <row r="216" spans="1:2">
      <c r="A216" s="10" t="s">
        <v>677</v>
      </c>
      <c r="B216" s="23">
        <v>207</v>
      </c>
    </row>
    <row r="217" spans="1:2">
      <c r="A217" s="10" t="s">
        <v>678</v>
      </c>
      <c r="B217" s="23">
        <v>208</v>
      </c>
    </row>
    <row r="218" spans="1:2">
      <c r="A218" s="10" t="s">
        <v>679</v>
      </c>
      <c r="B218" s="23">
        <v>209</v>
      </c>
    </row>
    <row r="219" spans="1:2">
      <c r="A219" s="10" t="s">
        <v>680</v>
      </c>
      <c r="B219" s="23">
        <v>210</v>
      </c>
    </row>
    <row r="220" spans="1:2">
      <c r="A220" s="10" t="s">
        <v>681</v>
      </c>
      <c r="B220" s="23">
        <v>211</v>
      </c>
    </row>
    <row r="221" spans="1:2">
      <c r="A221" s="10" t="s">
        <v>682</v>
      </c>
      <c r="B221" s="23">
        <v>212</v>
      </c>
    </row>
    <row r="222" spans="1:2">
      <c r="A222" s="10" t="s">
        <v>683</v>
      </c>
      <c r="B222" s="23">
        <v>213</v>
      </c>
    </row>
    <row r="223" spans="1:2">
      <c r="A223" s="10" t="s">
        <v>684</v>
      </c>
      <c r="B223" s="23">
        <v>214</v>
      </c>
    </row>
    <row r="224" spans="1:2">
      <c r="A224" s="10" t="s">
        <v>685</v>
      </c>
      <c r="B224" s="23">
        <v>215</v>
      </c>
    </row>
    <row r="225" spans="1:2">
      <c r="A225" s="10" t="s">
        <v>686</v>
      </c>
      <c r="B225" s="23">
        <v>216</v>
      </c>
    </row>
    <row r="226" spans="1:2">
      <c r="A226" s="10" t="s">
        <v>687</v>
      </c>
      <c r="B226" s="23">
        <v>217</v>
      </c>
    </row>
    <row r="227" spans="1:2">
      <c r="A227" s="10" t="s">
        <v>688</v>
      </c>
      <c r="B227" s="23">
        <v>218</v>
      </c>
    </row>
    <row r="228" spans="1:2">
      <c r="A228" s="10" t="s">
        <v>689</v>
      </c>
      <c r="B228" s="23">
        <v>219</v>
      </c>
    </row>
    <row r="229" spans="1:2">
      <c r="A229" s="10" t="s">
        <v>690</v>
      </c>
      <c r="B229" s="23">
        <v>220</v>
      </c>
    </row>
    <row r="230" spans="1:2">
      <c r="A230" s="10" t="s">
        <v>691</v>
      </c>
      <c r="B230" s="23">
        <v>221</v>
      </c>
    </row>
    <row r="231" spans="1:2">
      <c r="A231" s="10" t="s">
        <v>692</v>
      </c>
      <c r="B231" s="23">
        <v>222</v>
      </c>
    </row>
    <row r="232" spans="1:2">
      <c r="A232" s="10" t="s">
        <v>693</v>
      </c>
      <c r="B232" s="23">
        <v>223</v>
      </c>
    </row>
    <row r="233" spans="1:2">
      <c r="A233" s="10" t="s">
        <v>694</v>
      </c>
      <c r="B233" s="23">
        <v>224</v>
      </c>
    </row>
    <row r="234" spans="1:2">
      <c r="A234" s="10" t="s">
        <v>695</v>
      </c>
      <c r="B234" s="23">
        <v>225</v>
      </c>
    </row>
    <row r="235" spans="1:2">
      <c r="A235" s="10" t="s">
        <v>696</v>
      </c>
      <c r="B235" s="23">
        <v>226</v>
      </c>
    </row>
    <row r="236" spans="1:2">
      <c r="A236" s="10" t="s">
        <v>697</v>
      </c>
      <c r="B236" s="23">
        <v>227</v>
      </c>
    </row>
    <row r="237" spans="1:2">
      <c r="A237" s="10" t="s">
        <v>698</v>
      </c>
      <c r="B237" s="23">
        <v>228</v>
      </c>
    </row>
    <row r="238" spans="1:2">
      <c r="A238" s="10" t="s">
        <v>699</v>
      </c>
      <c r="B238" s="23">
        <v>229</v>
      </c>
    </row>
    <row r="239" spans="1:2">
      <c r="A239" s="10" t="s">
        <v>700</v>
      </c>
      <c r="B239" s="23">
        <v>230</v>
      </c>
    </row>
    <row r="240" spans="1:2">
      <c r="A240" s="10" t="s">
        <v>701</v>
      </c>
      <c r="B240" s="23">
        <v>231</v>
      </c>
    </row>
    <row r="241" spans="1:2">
      <c r="A241" s="10" t="s">
        <v>702</v>
      </c>
      <c r="B241" s="23">
        <v>232</v>
      </c>
    </row>
    <row r="242" spans="1:2">
      <c r="A242" s="10" t="s">
        <v>703</v>
      </c>
      <c r="B242" s="23">
        <v>233</v>
      </c>
    </row>
    <row r="243" spans="1:2">
      <c r="A243" s="10" t="s">
        <v>704</v>
      </c>
      <c r="B243" s="23">
        <v>234</v>
      </c>
    </row>
    <row r="244" spans="1:2">
      <c r="A244" s="10" t="s">
        <v>705</v>
      </c>
      <c r="B244" s="23">
        <v>235</v>
      </c>
    </row>
    <row r="245" spans="1:2">
      <c r="A245" s="10" t="s">
        <v>706</v>
      </c>
      <c r="B245" s="23">
        <v>236</v>
      </c>
    </row>
    <row r="246" spans="1:2">
      <c r="A246" s="10" t="s">
        <v>707</v>
      </c>
      <c r="B246" s="23">
        <v>237</v>
      </c>
    </row>
    <row r="247" spans="1:2">
      <c r="A247" s="10" t="s">
        <v>708</v>
      </c>
      <c r="B247" s="23">
        <v>238</v>
      </c>
    </row>
    <row r="248" spans="1:2">
      <c r="A248" s="10" t="s">
        <v>709</v>
      </c>
      <c r="B248" s="23">
        <v>239</v>
      </c>
    </row>
    <row r="249" spans="1:2">
      <c r="A249" s="10" t="s">
        <v>710</v>
      </c>
      <c r="B249" s="23">
        <v>240</v>
      </c>
    </row>
    <row r="250" spans="1:2">
      <c r="A250" s="10" t="s">
        <v>711</v>
      </c>
      <c r="B250" s="23">
        <v>241</v>
      </c>
    </row>
    <row r="251" spans="1:2">
      <c r="A251" s="10" t="s">
        <v>712</v>
      </c>
      <c r="B251" s="23">
        <v>242</v>
      </c>
    </row>
    <row r="252" spans="1:2">
      <c r="A252" s="10" t="s">
        <v>713</v>
      </c>
      <c r="B252" s="23">
        <v>243</v>
      </c>
    </row>
    <row r="253" spans="1:2">
      <c r="A253" s="10" t="s">
        <v>714</v>
      </c>
      <c r="B253" s="23">
        <v>244</v>
      </c>
    </row>
    <row r="254" spans="1:2">
      <c r="A254" s="10" t="s">
        <v>715</v>
      </c>
      <c r="B254" s="23">
        <v>245</v>
      </c>
    </row>
    <row r="255" spans="1:2">
      <c r="A255" s="10" t="s">
        <v>716</v>
      </c>
      <c r="B255" s="23">
        <v>246</v>
      </c>
    </row>
    <row r="256" spans="1:2">
      <c r="A256" s="10" t="s">
        <v>717</v>
      </c>
      <c r="B256" s="23">
        <v>247</v>
      </c>
    </row>
    <row r="257" spans="1:2">
      <c r="A257" s="10" t="s">
        <v>718</v>
      </c>
      <c r="B257" s="23">
        <v>248</v>
      </c>
    </row>
    <row r="258" spans="1:2">
      <c r="A258" s="10" t="s">
        <v>719</v>
      </c>
      <c r="B258" s="23">
        <v>249</v>
      </c>
    </row>
    <row r="259" spans="1:2">
      <c r="A259" s="10" t="s">
        <v>720</v>
      </c>
      <c r="B259" s="23">
        <v>250</v>
      </c>
    </row>
    <row r="260" spans="1:2">
      <c r="A260" s="10" t="s">
        <v>721</v>
      </c>
      <c r="B260" s="23">
        <v>251</v>
      </c>
    </row>
    <row r="261" spans="1:2">
      <c r="A261" s="10" t="s">
        <v>722</v>
      </c>
      <c r="B261" s="23">
        <v>252</v>
      </c>
    </row>
    <row r="262" spans="1:2">
      <c r="A262" s="10" t="s">
        <v>723</v>
      </c>
      <c r="B262" s="23">
        <v>253</v>
      </c>
    </row>
    <row r="263" spans="1:2">
      <c r="A263" s="10" t="s">
        <v>724</v>
      </c>
      <c r="B263" s="23">
        <v>254</v>
      </c>
    </row>
    <row r="264" spans="1:2">
      <c r="A264" s="10" t="s">
        <v>725</v>
      </c>
      <c r="B264" s="23">
        <v>255</v>
      </c>
    </row>
    <row r="265" spans="1:2">
      <c r="A265" s="10" t="s">
        <v>726</v>
      </c>
      <c r="B265" s="23">
        <v>256</v>
      </c>
    </row>
    <row r="266" spans="1:2">
      <c r="A266" s="10" t="s">
        <v>727</v>
      </c>
      <c r="B266" s="23">
        <v>257</v>
      </c>
    </row>
    <row r="267" spans="1:2">
      <c r="A267" s="10" t="s">
        <v>728</v>
      </c>
      <c r="B267" s="23">
        <v>258</v>
      </c>
    </row>
    <row r="268" spans="1:2">
      <c r="A268" s="10" t="s">
        <v>729</v>
      </c>
      <c r="B268" s="23">
        <v>259</v>
      </c>
    </row>
    <row r="269" spans="1:2">
      <c r="A269" s="10" t="s">
        <v>730</v>
      </c>
      <c r="B269" s="23">
        <v>260</v>
      </c>
    </row>
    <row r="270" spans="1:2">
      <c r="A270" s="10" t="s">
        <v>731</v>
      </c>
      <c r="B270" s="23">
        <v>261</v>
      </c>
    </row>
    <row r="271" spans="1:2">
      <c r="A271" s="10" t="s">
        <v>732</v>
      </c>
      <c r="B271" s="23">
        <v>262</v>
      </c>
    </row>
    <row r="272" spans="1:2">
      <c r="A272" s="10" t="s">
        <v>733</v>
      </c>
      <c r="B272" s="23">
        <v>263</v>
      </c>
    </row>
    <row r="273" spans="1:2">
      <c r="A273" s="10" t="s">
        <v>734</v>
      </c>
      <c r="B273" s="23">
        <v>264</v>
      </c>
    </row>
    <row r="274" spans="1:2">
      <c r="A274" s="10" t="s">
        <v>735</v>
      </c>
      <c r="B274" s="23">
        <v>265</v>
      </c>
    </row>
    <row r="275" spans="1:2">
      <c r="A275" s="10" t="s">
        <v>736</v>
      </c>
      <c r="B275" s="23">
        <v>266</v>
      </c>
    </row>
    <row r="276" spans="1:2">
      <c r="A276" s="10" t="s">
        <v>737</v>
      </c>
      <c r="B276" s="23">
        <v>267</v>
      </c>
    </row>
    <row r="277" spans="1:2">
      <c r="A277" s="10" t="s">
        <v>738</v>
      </c>
      <c r="B277" s="23">
        <v>268</v>
      </c>
    </row>
    <row r="278" spans="1:2">
      <c r="A278" s="10" t="s">
        <v>739</v>
      </c>
      <c r="B278" s="23">
        <v>269</v>
      </c>
    </row>
    <row r="279" spans="1:2">
      <c r="A279" s="10" t="s">
        <v>740</v>
      </c>
      <c r="B279" s="23">
        <v>270</v>
      </c>
    </row>
    <row r="280" spans="1:2">
      <c r="A280" s="10" t="s">
        <v>741</v>
      </c>
      <c r="B280" s="23">
        <v>271</v>
      </c>
    </row>
    <row r="281" spans="1:2">
      <c r="A281" s="10" t="s">
        <v>742</v>
      </c>
      <c r="B281" s="23">
        <v>272</v>
      </c>
    </row>
    <row r="282" spans="1:2">
      <c r="A282" s="10" t="s">
        <v>743</v>
      </c>
      <c r="B282" s="23">
        <v>273</v>
      </c>
    </row>
    <row r="283" spans="1:2">
      <c r="A283" s="10" t="s">
        <v>744</v>
      </c>
      <c r="B283" s="23">
        <v>274</v>
      </c>
    </row>
    <row r="284" spans="1:2">
      <c r="A284" s="10" t="s">
        <v>745</v>
      </c>
      <c r="B284" s="23">
        <v>275</v>
      </c>
    </row>
    <row r="285" spans="1:2">
      <c r="A285" s="10" t="s">
        <v>746</v>
      </c>
      <c r="B285" s="23">
        <v>276</v>
      </c>
    </row>
    <row r="286" spans="1:2">
      <c r="A286" s="10" t="s">
        <v>747</v>
      </c>
      <c r="B286" s="23">
        <v>277</v>
      </c>
    </row>
    <row r="287" spans="1:2">
      <c r="A287" s="10" t="s">
        <v>748</v>
      </c>
      <c r="B287" s="23">
        <v>278</v>
      </c>
    </row>
    <row r="288" spans="1:2">
      <c r="A288" s="10" t="s">
        <v>749</v>
      </c>
      <c r="B288" s="23">
        <v>279</v>
      </c>
    </row>
    <row r="289" spans="1:2">
      <c r="A289" s="10" t="s">
        <v>750</v>
      </c>
      <c r="B289" s="23">
        <v>280</v>
      </c>
    </row>
    <row r="290" spans="1:2">
      <c r="A290" s="10" t="s">
        <v>751</v>
      </c>
      <c r="B290" s="23">
        <v>281</v>
      </c>
    </row>
    <row r="291" spans="1:2">
      <c r="A291" s="10" t="s">
        <v>752</v>
      </c>
      <c r="B291" s="23">
        <v>282</v>
      </c>
    </row>
    <row r="292" spans="1:2">
      <c r="A292" s="10" t="s">
        <v>753</v>
      </c>
      <c r="B292" s="23">
        <v>283</v>
      </c>
    </row>
    <row r="293" spans="1:2">
      <c r="A293" s="10" t="s">
        <v>754</v>
      </c>
      <c r="B293" s="23">
        <v>284</v>
      </c>
    </row>
    <row r="294" spans="1:2">
      <c r="A294" s="10" t="s">
        <v>755</v>
      </c>
      <c r="B294" s="23">
        <v>285</v>
      </c>
    </row>
    <row r="295" spans="1:2">
      <c r="A295" s="10" t="s">
        <v>756</v>
      </c>
      <c r="B295" s="23">
        <v>286</v>
      </c>
    </row>
    <row r="296" spans="1:2">
      <c r="A296" s="10" t="s">
        <v>757</v>
      </c>
      <c r="B296" s="23">
        <v>287</v>
      </c>
    </row>
    <row r="297" spans="1:2">
      <c r="A297" s="10" t="s">
        <v>758</v>
      </c>
      <c r="B297" s="23">
        <v>288</v>
      </c>
    </row>
    <row r="298" spans="1:2">
      <c r="A298" s="10" t="s">
        <v>759</v>
      </c>
      <c r="B298" s="23">
        <v>289</v>
      </c>
    </row>
    <row r="299" spans="1:2">
      <c r="A299" s="10" t="s">
        <v>760</v>
      </c>
      <c r="B299" s="23">
        <v>290</v>
      </c>
    </row>
    <row r="300" spans="1:2">
      <c r="A300" s="10" t="s">
        <v>761</v>
      </c>
      <c r="B300" s="23">
        <v>291</v>
      </c>
    </row>
    <row r="301" spans="1:2">
      <c r="A301" s="10" t="s">
        <v>762</v>
      </c>
      <c r="B301" s="23">
        <v>292</v>
      </c>
    </row>
    <row r="302" spans="1:2">
      <c r="A302" s="10" t="s">
        <v>763</v>
      </c>
      <c r="B302" s="23">
        <v>293</v>
      </c>
    </row>
    <row r="303" spans="1:2">
      <c r="A303" s="10" t="s">
        <v>764</v>
      </c>
      <c r="B303" s="23">
        <v>294</v>
      </c>
    </row>
    <row r="304" spans="1:2">
      <c r="A304" s="10" t="s">
        <v>765</v>
      </c>
      <c r="B304" s="23">
        <v>295</v>
      </c>
    </row>
    <row r="305" spans="1:2">
      <c r="A305" s="10" t="s">
        <v>766</v>
      </c>
      <c r="B305" s="23">
        <v>296</v>
      </c>
    </row>
    <row r="306" spans="1:2">
      <c r="A306" s="10" t="s">
        <v>767</v>
      </c>
      <c r="B306" s="23">
        <v>297</v>
      </c>
    </row>
    <row r="307" spans="1:2">
      <c r="A307" s="10" t="s">
        <v>768</v>
      </c>
      <c r="B307" s="23">
        <v>298</v>
      </c>
    </row>
    <row r="308" spans="1:2">
      <c r="A308" s="10" t="s">
        <v>769</v>
      </c>
      <c r="B308" s="23">
        <v>299</v>
      </c>
    </row>
    <row r="309" spans="1:2">
      <c r="A309" s="10" t="s">
        <v>770</v>
      </c>
      <c r="B309" s="23">
        <v>300</v>
      </c>
    </row>
    <row r="310" spans="1:2">
      <c r="A310" s="10" t="s">
        <v>771</v>
      </c>
      <c r="B310" s="23">
        <v>301</v>
      </c>
    </row>
    <row r="311" spans="1:2">
      <c r="A311" s="10" t="s">
        <v>772</v>
      </c>
      <c r="B311" s="23">
        <v>302</v>
      </c>
    </row>
    <row r="312" spans="1:2">
      <c r="A312" s="10" t="s">
        <v>773</v>
      </c>
      <c r="B312" s="23">
        <v>303</v>
      </c>
    </row>
    <row r="313" spans="1:2">
      <c r="A313" s="10" t="s">
        <v>774</v>
      </c>
      <c r="B313" s="23">
        <v>304</v>
      </c>
    </row>
    <row r="314" spans="1:2">
      <c r="A314" s="10" t="s">
        <v>775</v>
      </c>
      <c r="B314" s="23">
        <v>305</v>
      </c>
    </row>
    <row r="315" spans="1:2">
      <c r="A315" s="10" t="s">
        <v>776</v>
      </c>
      <c r="B315" s="23">
        <v>306</v>
      </c>
    </row>
    <row r="316" spans="1:2">
      <c r="A316" s="10" t="s">
        <v>777</v>
      </c>
      <c r="B316" s="23">
        <v>307</v>
      </c>
    </row>
    <row r="317" spans="1:2">
      <c r="A317" s="10" t="s">
        <v>778</v>
      </c>
      <c r="B317" s="23">
        <v>308</v>
      </c>
    </row>
    <row r="318" spans="1:2">
      <c r="A318" s="10" t="s">
        <v>779</v>
      </c>
      <c r="B318" s="23">
        <v>309</v>
      </c>
    </row>
    <row r="319" spans="1:2">
      <c r="A319" s="10" t="s">
        <v>780</v>
      </c>
      <c r="B319" s="23">
        <v>310</v>
      </c>
    </row>
    <row r="320" spans="1:2">
      <c r="A320" s="10" t="s">
        <v>781</v>
      </c>
      <c r="B320" s="23">
        <v>311</v>
      </c>
    </row>
    <row r="321" spans="1:2">
      <c r="A321" s="10" t="s">
        <v>782</v>
      </c>
      <c r="B321" s="23">
        <v>312</v>
      </c>
    </row>
    <row r="322" spans="1:2">
      <c r="A322" s="10" t="s">
        <v>783</v>
      </c>
      <c r="B322" s="23">
        <v>313</v>
      </c>
    </row>
    <row r="323" spans="1:2">
      <c r="A323" s="10" t="s">
        <v>784</v>
      </c>
      <c r="B323" s="23">
        <v>314</v>
      </c>
    </row>
    <row r="324" spans="1:2">
      <c r="A324" s="10" t="s">
        <v>785</v>
      </c>
      <c r="B324" s="23">
        <v>315</v>
      </c>
    </row>
    <row r="325" spans="1:2">
      <c r="A325" s="10" t="s">
        <v>786</v>
      </c>
      <c r="B325" s="23">
        <v>316</v>
      </c>
    </row>
    <row r="326" spans="1:2">
      <c r="A326" s="10" t="s">
        <v>787</v>
      </c>
      <c r="B326" s="23">
        <v>317</v>
      </c>
    </row>
    <row r="327" spans="1:2">
      <c r="A327" s="10" t="s">
        <v>788</v>
      </c>
      <c r="B327" s="23">
        <v>318</v>
      </c>
    </row>
    <row r="328" spans="1:2">
      <c r="A328" s="10" t="s">
        <v>789</v>
      </c>
      <c r="B328" s="23">
        <v>319</v>
      </c>
    </row>
    <row r="329" spans="1:2">
      <c r="A329" s="10" t="s">
        <v>790</v>
      </c>
      <c r="B329" s="23">
        <v>320</v>
      </c>
    </row>
    <row r="330" spans="1:2">
      <c r="A330" s="10" t="s">
        <v>791</v>
      </c>
      <c r="B330" s="23">
        <v>321</v>
      </c>
    </row>
    <row r="331" spans="1:2">
      <c r="A331" s="10" t="s">
        <v>792</v>
      </c>
      <c r="B331" s="23">
        <v>322</v>
      </c>
    </row>
    <row r="332" spans="1:2">
      <c r="A332" s="10" t="s">
        <v>793</v>
      </c>
      <c r="B332" s="23">
        <v>323</v>
      </c>
    </row>
    <row r="333" spans="1:2">
      <c r="A333" s="10" t="s">
        <v>794</v>
      </c>
      <c r="B333" s="23">
        <v>324</v>
      </c>
    </row>
    <row r="334" spans="1:2">
      <c r="A334" s="10" t="s">
        <v>795</v>
      </c>
      <c r="B334" s="23">
        <v>325</v>
      </c>
    </row>
    <row r="335" spans="1:2">
      <c r="A335" s="10" t="s">
        <v>796</v>
      </c>
      <c r="B335" s="23">
        <v>326</v>
      </c>
    </row>
    <row r="336" spans="1:2">
      <c r="A336" s="10" t="s">
        <v>797</v>
      </c>
      <c r="B336" s="23">
        <v>327</v>
      </c>
    </row>
    <row r="337" spans="1:2">
      <c r="A337" s="10" t="s">
        <v>798</v>
      </c>
      <c r="B337" s="23">
        <v>328</v>
      </c>
    </row>
    <row r="338" spans="1:2">
      <c r="A338" s="10" t="s">
        <v>799</v>
      </c>
      <c r="B338" s="23">
        <v>329</v>
      </c>
    </row>
    <row r="339" spans="1:2">
      <c r="A339" s="10" t="s">
        <v>800</v>
      </c>
      <c r="B339" s="23">
        <v>330</v>
      </c>
    </row>
    <row r="340" spans="1:2">
      <c r="A340" s="10" t="s">
        <v>801</v>
      </c>
      <c r="B340" s="23">
        <v>331</v>
      </c>
    </row>
    <row r="341" spans="1:2">
      <c r="A341" s="10" t="s">
        <v>802</v>
      </c>
      <c r="B341" s="23">
        <v>332</v>
      </c>
    </row>
    <row r="342" spans="1:2">
      <c r="A342" s="10" t="s">
        <v>803</v>
      </c>
      <c r="B342" s="23">
        <v>333</v>
      </c>
    </row>
    <row r="343" spans="1:2">
      <c r="A343" s="10" t="s">
        <v>804</v>
      </c>
      <c r="B343" s="23">
        <v>334</v>
      </c>
    </row>
    <row r="344" spans="1:2">
      <c r="A344" s="10" t="s">
        <v>805</v>
      </c>
      <c r="B344" s="23">
        <v>335</v>
      </c>
    </row>
    <row r="345" spans="1:2">
      <c r="A345" s="10" t="s">
        <v>806</v>
      </c>
      <c r="B345" s="23">
        <v>336</v>
      </c>
    </row>
    <row r="346" spans="1:2">
      <c r="A346" s="10" t="s">
        <v>807</v>
      </c>
      <c r="B346" s="23">
        <v>337</v>
      </c>
    </row>
    <row r="347" spans="1:2">
      <c r="A347" s="10" t="s">
        <v>808</v>
      </c>
      <c r="B347" s="23">
        <v>338</v>
      </c>
    </row>
    <row r="348" spans="1:2">
      <c r="A348" s="10" t="s">
        <v>809</v>
      </c>
      <c r="B348" s="23">
        <v>339</v>
      </c>
    </row>
    <row r="349" spans="1:2">
      <c r="A349" s="10" t="s">
        <v>810</v>
      </c>
      <c r="B349" s="23">
        <v>340</v>
      </c>
    </row>
    <row r="350" spans="1:2">
      <c r="A350" s="10" t="s">
        <v>811</v>
      </c>
      <c r="B350" s="23">
        <v>341</v>
      </c>
    </row>
    <row r="351" spans="1:2">
      <c r="A351" s="10" t="s">
        <v>812</v>
      </c>
      <c r="B351" s="23">
        <v>342</v>
      </c>
    </row>
    <row r="352" spans="1:2">
      <c r="A352" s="10" t="s">
        <v>813</v>
      </c>
      <c r="B352" s="23">
        <v>343</v>
      </c>
    </row>
    <row r="353" spans="1:2">
      <c r="A353" s="10" t="s">
        <v>814</v>
      </c>
      <c r="B353" s="23">
        <v>344</v>
      </c>
    </row>
    <row r="354" spans="1:2">
      <c r="A354" s="10" t="s">
        <v>815</v>
      </c>
      <c r="B354" s="23">
        <v>345</v>
      </c>
    </row>
    <row r="355" spans="1:2">
      <c r="A355" s="10" t="s">
        <v>816</v>
      </c>
      <c r="B355" s="23">
        <v>346</v>
      </c>
    </row>
    <row r="356" spans="1:2">
      <c r="A356" s="10" t="s">
        <v>817</v>
      </c>
      <c r="B356" s="23">
        <v>347</v>
      </c>
    </row>
    <row r="357" spans="1:2">
      <c r="A357" s="10" t="s">
        <v>818</v>
      </c>
      <c r="B357" s="23">
        <v>348</v>
      </c>
    </row>
    <row r="358" spans="1:2">
      <c r="A358" s="10" t="s">
        <v>819</v>
      </c>
      <c r="B358" s="23">
        <v>349</v>
      </c>
    </row>
    <row r="359" spans="1:2">
      <c r="A359" s="10" t="s">
        <v>820</v>
      </c>
      <c r="B359" s="23">
        <v>350</v>
      </c>
    </row>
    <row r="360" spans="1:2">
      <c r="A360" s="10" t="s">
        <v>821</v>
      </c>
      <c r="B360" s="23">
        <v>351</v>
      </c>
    </row>
    <row r="361" spans="1:2">
      <c r="A361" s="10" t="s">
        <v>822</v>
      </c>
      <c r="B361" s="23">
        <v>352</v>
      </c>
    </row>
    <row r="362" spans="1:2">
      <c r="A362" s="10" t="s">
        <v>823</v>
      </c>
      <c r="B362" s="23">
        <v>406</v>
      </c>
    </row>
    <row r="363" spans="1:2">
      <c r="A363" s="10" t="s">
        <v>824</v>
      </c>
      <c r="B363" s="23">
        <v>600</v>
      </c>
    </row>
    <row r="364" spans="1:2">
      <c r="A364" s="10" t="s">
        <v>825</v>
      </c>
      <c r="B364" s="23">
        <v>603</v>
      </c>
    </row>
    <row r="365" spans="1:2">
      <c r="A365" s="10" t="s">
        <v>826</v>
      </c>
      <c r="B365" s="23">
        <v>605</v>
      </c>
    </row>
    <row r="366" spans="1:2">
      <c r="A366" s="10" t="s">
        <v>827</v>
      </c>
      <c r="B366" s="23">
        <v>610</v>
      </c>
    </row>
    <row r="367" spans="1:2">
      <c r="A367" s="10" t="s">
        <v>828</v>
      </c>
      <c r="B367" s="23">
        <v>615</v>
      </c>
    </row>
    <row r="368" spans="1:2">
      <c r="A368" s="10" t="s">
        <v>829</v>
      </c>
      <c r="B368" s="23">
        <v>616</v>
      </c>
    </row>
    <row r="369" spans="1:2">
      <c r="A369" s="10" t="s">
        <v>830</v>
      </c>
      <c r="B369" s="23">
        <v>618</v>
      </c>
    </row>
    <row r="370" spans="1:2">
      <c r="A370" s="10" t="s">
        <v>831</v>
      </c>
      <c r="B370" s="23">
        <v>620</v>
      </c>
    </row>
    <row r="371" spans="1:2">
      <c r="A371" s="10" t="s">
        <v>832</v>
      </c>
      <c r="B371" s="23">
        <v>622</v>
      </c>
    </row>
    <row r="372" spans="1:2">
      <c r="A372" s="10" t="s">
        <v>833</v>
      </c>
      <c r="B372" s="23">
        <v>625</v>
      </c>
    </row>
    <row r="373" spans="1:2">
      <c r="A373" s="10" t="s">
        <v>834</v>
      </c>
      <c r="B373" s="23">
        <v>632</v>
      </c>
    </row>
    <row r="374" spans="1:2">
      <c r="A374" s="10" t="s">
        <v>835</v>
      </c>
      <c r="B374" s="23">
        <v>635</v>
      </c>
    </row>
    <row r="375" spans="1:2">
      <c r="A375" s="10" t="s">
        <v>836</v>
      </c>
      <c r="B375" s="23">
        <v>640</v>
      </c>
    </row>
    <row r="376" spans="1:2">
      <c r="A376" s="10" t="s">
        <v>837</v>
      </c>
      <c r="B376" s="23">
        <v>645</v>
      </c>
    </row>
    <row r="377" spans="1:2">
      <c r="A377" s="10" t="s">
        <v>838</v>
      </c>
      <c r="B377" s="23">
        <v>650</v>
      </c>
    </row>
    <row r="378" spans="1:2">
      <c r="A378" s="10" t="s">
        <v>839</v>
      </c>
      <c r="B378" s="23">
        <v>655</v>
      </c>
    </row>
    <row r="379" spans="1:2">
      <c r="A379" s="10" t="s">
        <v>840</v>
      </c>
      <c r="B379" s="23">
        <v>658</v>
      </c>
    </row>
    <row r="380" spans="1:2">
      <c r="A380" s="10" t="s">
        <v>841</v>
      </c>
      <c r="B380" s="23">
        <v>660</v>
      </c>
    </row>
    <row r="381" spans="1:2">
      <c r="A381" s="10" t="s">
        <v>842</v>
      </c>
      <c r="B381" s="23">
        <v>662</v>
      </c>
    </row>
    <row r="382" spans="1:2">
      <c r="A382" s="10" t="s">
        <v>843</v>
      </c>
      <c r="B382" s="23">
        <v>665</v>
      </c>
    </row>
    <row r="383" spans="1:2">
      <c r="A383" s="10" t="s">
        <v>844</v>
      </c>
      <c r="B383" s="23">
        <v>670</v>
      </c>
    </row>
    <row r="384" spans="1:2">
      <c r="A384" s="10" t="s">
        <v>845</v>
      </c>
      <c r="B384" s="23">
        <v>672</v>
      </c>
    </row>
    <row r="385" spans="1:2">
      <c r="A385" s="10" t="s">
        <v>846</v>
      </c>
      <c r="B385" s="23">
        <v>673</v>
      </c>
    </row>
    <row r="386" spans="1:2">
      <c r="A386" s="10" t="s">
        <v>847</v>
      </c>
      <c r="B386" s="23">
        <v>674</v>
      </c>
    </row>
    <row r="387" spans="1:2">
      <c r="A387" s="10" t="s">
        <v>848</v>
      </c>
      <c r="B387" s="23">
        <v>675</v>
      </c>
    </row>
    <row r="388" spans="1:2">
      <c r="A388" s="10" t="s">
        <v>849</v>
      </c>
      <c r="B388" s="23">
        <v>680</v>
      </c>
    </row>
    <row r="389" spans="1:2">
      <c r="A389" s="10" t="s">
        <v>850</v>
      </c>
      <c r="B389" s="23">
        <v>683</v>
      </c>
    </row>
    <row r="390" spans="1:2">
      <c r="A390" s="10" t="s">
        <v>851</v>
      </c>
      <c r="B390" s="23">
        <v>685</v>
      </c>
    </row>
    <row r="391" spans="1:2">
      <c r="A391" s="10" t="s">
        <v>852</v>
      </c>
      <c r="B391" s="23">
        <v>690</v>
      </c>
    </row>
    <row r="392" spans="1:2">
      <c r="A392" s="10" t="s">
        <v>853</v>
      </c>
      <c r="B392" s="23">
        <v>695</v>
      </c>
    </row>
    <row r="393" spans="1:2">
      <c r="A393" s="10" t="s">
        <v>854</v>
      </c>
      <c r="B393" s="23">
        <v>698</v>
      </c>
    </row>
    <row r="394" spans="1:2">
      <c r="A394" s="10" t="s">
        <v>855</v>
      </c>
      <c r="B394" s="23">
        <v>700</v>
      </c>
    </row>
    <row r="395" spans="1:2">
      <c r="A395" s="10" t="s">
        <v>856</v>
      </c>
      <c r="B395" s="23">
        <v>705</v>
      </c>
    </row>
    <row r="396" spans="1:2">
      <c r="A396" s="10" t="s">
        <v>857</v>
      </c>
      <c r="B396" s="23">
        <v>710</v>
      </c>
    </row>
    <row r="397" spans="1:2">
      <c r="A397" s="10" t="s">
        <v>858</v>
      </c>
      <c r="B397" s="23">
        <v>712</v>
      </c>
    </row>
    <row r="398" spans="1:2">
      <c r="A398" s="10" t="s">
        <v>859</v>
      </c>
      <c r="B398" s="23">
        <v>715</v>
      </c>
    </row>
    <row r="399" spans="1:2">
      <c r="A399" s="10" t="s">
        <v>860</v>
      </c>
      <c r="B399" s="23">
        <v>717</v>
      </c>
    </row>
    <row r="400" spans="1:2">
      <c r="A400" s="10" t="s">
        <v>861</v>
      </c>
      <c r="B400" s="23">
        <v>720</v>
      </c>
    </row>
    <row r="401" spans="1:2">
      <c r="A401" s="10" t="s">
        <v>862</v>
      </c>
      <c r="B401" s="23">
        <v>725</v>
      </c>
    </row>
    <row r="402" spans="1:2">
      <c r="A402" s="10" t="s">
        <v>863</v>
      </c>
      <c r="B402" s="23">
        <v>728</v>
      </c>
    </row>
    <row r="403" spans="1:2">
      <c r="A403" s="10" t="s">
        <v>864</v>
      </c>
      <c r="B403" s="23">
        <v>730</v>
      </c>
    </row>
    <row r="404" spans="1:2">
      <c r="A404" s="10" t="s">
        <v>865</v>
      </c>
      <c r="B404" s="23">
        <v>735</v>
      </c>
    </row>
    <row r="405" spans="1:2">
      <c r="A405" s="10" t="s">
        <v>866</v>
      </c>
      <c r="B405" s="23">
        <v>740</v>
      </c>
    </row>
    <row r="406" spans="1:2">
      <c r="A406" s="10" t="s">
        <v>867</v>
      </c>
      <c r="B406" s="23">
        <v>745</v>
      </c>
    </row>
    <row r="407" spans="1:2">
      <c r="A407" s="10" t="s">
        <v>868</v>
      </c>
      <c r="B407" s="23">
        <v>750</v>
      </c>
    </row>
    <row r="408" spans="1:2">
      <c r="A408" s="10" t="s">
        <v>869</v>
      </c>
      <c r="B408" s="23">
        <v>753</v>
      </c>
    </row>
    <row r="409" spans="1:2">
      <c r="A409" s="10" t="s">
        <v>870</v>
      </c>
      <c r="B409" s="23">
        <v>755</v>
      </c>
    </row>
    <row r="410" spans="1:2">
      <c r="A410" s="10" t="s">
        <v>871</v>
      </c>
      <c r="B410" s="23">
        <v>760</v>
      </c>
    </row>
    <row r="411" spans="1:2">
      <c r="A411" s="10" t="s">
        <v>872</v>
      </c>
      <c r="B411" s="23">
        <v>763</v>
      </c>
    </row>
    <row r="412" spans="1:2">
      <c r="A412" s="10" t="s">
        <v>873</v>
      </c>
      <c r="B412" s="23">
        <v>765</v>
      </c>
    </row>
    <row r="413" spans="1:2">
      <c r="A413" s="10" t="s">
        <v>874</v>
      </c>
      <c r="B413" s="23">
        <v>766</v>
      </c>
    </row>
    <row r="414" spans="1:2">
      <c r="A414" s="10" t="s">
        <v>875</v>
      </c>
      <c r="B414" s="23">
        <v>767</v>
      </c>
    </row>
    <row r="415" spans="1:2">
      <c r="A415" s="10" t="s">
        <v>876</v>
      </c>
      <c r="B415" s="23">
        <v>770</v>
      </c>
    </row>
    <row r="416" spans="1:2">
      <c r="A416" s="10" t="s">
        <v>877</v>
      </c>
      <c r="B416" s="23">
        <v>773</v>
      </c>
    </row>
    <row r="417" spans="1:2">
      <c r="A417" s="10" t="s">
        <v>878</v>
      </c>
      <c r="B417" s="23">
        <v>774</v>
      </c>
    </row>
    <row r="418" spans="1:2">
      <c r="A418" s="10" t="s">
        <v>879</v>
      </c>
      <c r="B418" s="23">
        <v>775</v>
      </c>
    </row>
    <row r="419" spans="1:2">
      <c r="A419" s="10" t="s">
        <v>880</v>
      </c>
      <c r="B419" s="23">
        <v>778</v>
      </c>
    </row>
    <row r="420" spans="1:2">
      <c r="A420" s="10" t="s">
        <v>881</v>
      </c>
      <c r="B420" s="23">
        <v>780</v>
      </c>
    </row>
    <row r="421" spans="1:2">
      <c r="A421" s="10" t="s">
        <v>882</v>
      </c>
      <c r="B421" s="23">
        <v>801</v>
      </c>
    </row>
    <row r="422" spans="1:2">
      <c r="A422" s="10" t="s">
        <v>883</v>
      </c>
      <c r="B422" s="23">
        <v>805</v>
      </c>
    </row>
    <row r="423" spans="1:2">
      <c r="A423" s="10" t="s">
        <v>884</v>
      </c>
      <c r="B423" s="23">
        <v>806</v>
      </c>
    </row>
    <row r="424" spans="1:2">
      <c r="A424" s="10" t="s">
        <v>885</v>
      </c>
      <c r="B424" s="23">
        <v>810</v>
      </c>
    </row>
    <row r="425" spans="1:2">
      <c r="A425" s="10" t="s">
        <v>886</v>
      </c>
      <c r="B425" s="23">
        <v>815</v>
      </c>
    </row>
    <row r="426" spans="1:2">
      <c r="A426" s="10" t="s">
        <v>887</v>
      </c>
      <c r="B426" s="10">
        <v>817</v>
      </c>
    </row>
    <row r="427" spans="1:2">
      <c r="A427" s="10" t="s">
        <v>888</v>
      </c>
      <c r="B427" s="10">
        <v>818</v>
      </c>
    </row>
    <row r="428" spans="1:2">
      <c r="A428" s="10" t="s">
        <v>889</v>
      </c>
      <c r="B428" s="23">
        <v>821</v>
      </c>
    </row>
    <row r="429" spans="1:2">
      <c r="A429" s="10" t="s">
        <v>890</v>
      </c>
      <c r="B429" s="23">
        <v>823</v>
      </c>
    </row>
    <row r="430" spans="1:2">
      <c r="A430" s="10" t="s">
        <v>891</v>
      </c>
      <c r="B430" s="23">
        <v>825</v>
      </c>
    </row>
    <row r="431" spans="1:2">
      <c r="A431" s="10" t="s">
        <v>892</v>
      </c>
      <c r="B431" s="23">
        <v>828</v>
      </c>
    </row>
    <row r="432" spans="1:2">
      <c r="A432" s="10" t="s">
        <v>893</v>
      </c>
      <c r="B432" s="23">
        <v>829</v>
      </c>
    </row>
    <row r="433" spans="1:2">
      <c r="A433" s="10" t="s">
        <v>894</v>
      </c>
      <c r="B433" s="23">
        <v>830</v>
      </c>
    </row>
    <row r="434" spans="1:2">
      <c r="A434" s="10" t="s">
        <v>895</v>
      </c>
      <c r="B434" s="23">
        <v>832</v>
      </c>
    </row>
    <row r="435" spans="1:2">
      <c r="A435" s="10" t="s">
        <v>896</v>
      </c>
      <c r="B435" s="23">
        <v>851</v>
      </c>
    </row>
    <row r="436" spans="1:2">
      <c r="A436" s="10" t="s">
        <v>897</v>
      </c>
      <c r="B436" s="23">
        <v>852</v>
      </c>
    </row>
    <row r="437" spans="1:2">
      <c r="A437" s="10" t="s">
        <v>898</v>
      </c>
      <c r="B437" s="23">
        <v>853</v>
      </c>
    </row>
    <row r="438" spans="1:2">
      <c r="A438" s="10" t="s">
        <v>899</v>
      </c>
      <c r="B438" s="10">
        <v>855</v>
      </c>
    </row>
    <row r="439" spans="1:2">
      <c r="A439" s="10" t="s">
        <v>900</v>
      </c>
      <c r="B439" s="10">
        <v>860</v>
      </c>
    </row>
    <row r="440" spans="1:2">
      <c r="A440" s="10" t="s">
        <v>901</v>
      </c>
      <c r="B440" s="10">
        <v>871</v>
      </c>
    </row>
    <row r="441" spans="1:2">
      <c r="A441" s="10" t="s">
        <v>902</v>
      </c>
      <c r="B441" s="10">
        <v>872</v>
      </c>
    </row>
    <row r="442" spans="1:2">
      <c r="A442" s="10" t="s">
        <v>903</v>
      </c>
      <c r="B442" s="10">
        <v>873</v>
      </c>
    </row>
    <row r="443" spans="1:2">
      <c r="A443" s="10" t="s">
        <v>904</v>
      </c>
      <c r="B443" s="10">
        <v>876</v>
      </c>
    </row>
    <row r="444" spans="1:2">
      <c r="A444" s="10" t="s">
        <v>905</v>
      </c>
      <c r="B444" s="10">
        <v>878</v>
      </c>
    </row>
    <row r="445" spans="1:2">
      <c r="A445" s="10" t="s">
        <v>906</v>
      </c>
      <c r="B445" s="10">
        <v>879</v>
      </c>
    </row>
    <row r="446" spans="1:2">
      <c r="A446" s="10" t="s">
        <v>474</v>
      </c>
      <c r="B446" s="10">
        <v>885</v>
      </c>
    </row>
    <row r="447" spans="1:2">
      <c r="A447" s="10" t="s">
        <v>907</v>
      </c>
      <c r="B447" s="10">
        <v>910</v>
      </c>
    </row>
    <row r="448" spans="1:2">
      <c r="A448" s="10" t="s">
        <v>908</v>
      </c>
      <c r="B448" s="10">
        <v>915</v>
      </c>
    </row>
  </sheetData>
  <sortState ref="A8:C444">
    <sortCondition ref="B8:B44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DESE-231-33927</_dlc_DocId>
    <_dlc_DocIdUrl xmlns="733efe1c-5bbe-4968-87dc-d400e65c879f">
      <Url>https://sharepoint.doemass.org/ese/webteam/cps/_layouts/DocIdRedir.aspx?ID=DESE-231-33927</Url>
      <Description>DESE-231-33927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08A96730-66F2-4A0C-BF00-E689016FB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E99194-B995-4312-86C4-18661122AF32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C4BB892E-0247-4040-9F6A-DA9540D7B18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C9E8A5E-C10F-47FF-BFD9-8A16CBB4AE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rate summary</vt:lpstr>
      <vt:lpstr>dataout</vt:lpstr>
      <vt:lpstr>distlist</vt:lpstr>
      <vt:lpstr>alpha</vt:lpstr>
      <vt:lpstr>dataout</vt:lpstr>
      <vt:lpstr>distlist</vt:lpstr>
      <vt:lpstr>webmsg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FY17 School Choice Rate Summary</dc:title>
  <dc:creator>ESE</dc:creator>
  <cp:lastModifiedBy>dzou</cp:lastModifiedBy>
  <cp:lastPrinted>2017-06-15T15:06:54Z</cp:lastPrinted>
  <dcterms:created xsi:type="dcterms:W3CDTF">1997-11-13T18:10:11Z</dcterms:created>
  <dcterms:modified xsi:type="dcterms:W3CDTF">2017-06-15T15:08:00Z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15 2017</vt:lpwstr>
  </property>
</Properties>
</file>