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zou\Desktop\9777\"/>
    </mc:Choice>
  </mc:AlternateContent>
  <bookViews>
    <workbookView xWindow="375" yWindow="450" windowWidth="14580" windowHeight="6270" tabRatio="777"/>
  </bookViews>
  <sheets>
    <sheet name="Read First" sheetId="4" r:id="rId1"/>
    <sheet name="CoverPage" sheetId="6" r:id="rId2"/>
    <sheet name="Private Schools" sheetId="13" r:id="rId3"/>
    <sheet name="Narrative" sheetId="12" r:id="rId4"/>
    <sheet name="Budget &amp; Indirect Cost" sheetId="8" r:id="rId5"/>
    <sheet name="Schedule A" sheetId="9" r:id="rId6"/>
    <sheet name="dataDistrictList" sheetId="7" state="hidden" r:id="rId7"/>
    <sheet name="dataLookupValues" sheetId="5" state="hidden" r:id="rId8"/>
  </sheets>
  <definedNames>
    <definedName name="_xlnm._FilterDatabase" localSheetId="6" hidden="1">dataDistrictList!$A$1:$N$1</definedName>
    <definedName name="dataDistr">dataDistrictList!$A$1:$N$410</definedName>
    <definedName name="lstDistr">dataDistrictList!$C$1:$C$410</definedName>
    <definedName name="lstLine1">dataLookupValues!$B$17:$B$19</definedName>
    <definedName name="lstLine2">dataLookupValues!$B$22:$B$33</definedName>
    <definedName name="lstLine3">dataLookupValues!$B$36:$B$40</definedName>
    <definedName name="lstLine4">dataLookupValues!$B$43:$B$47</definedName>
    <definedName name="lstLine6">dataLookupValues!$B$50:$B$58</definedName>
    <definedName name="lstLine7">dataLookupValues!$B$61:$B$68</definedName>
    <definedName name="lstLine8">dataLookupValues!$B$71:$B$76</definedName>
    <definedName name="lstLine9">dataLookupValues!$B$79:$B$91</definedName>
    <definedName name="lstPrimaryfunction">dataLookupValues!$B$94:$B$99</definedName>
    <definedName name="_xlnm.Print_Area" localSheetId="4">'Budget &amp; Indirect Cost'!$B$1:$U$91</definedName>
    <definedName name="_xlnm.Print_Area" localSheetId="1">CoverPage!$B$2:$T$30</definedName>
    <definedName name="_xlnm.Print_Area" localSheetId="3">Narrative!$B$1:$M$31</definedName>
    <definedName name="_xlnm.Print_Area" localSheetId="2">'Private Schools'!$B$3:$H$24</definedName>
    <definedName name="_xlnm.Print_Area" localSheetId="0">'Read First'!$B$2:$L$33</definedName>
    <definedName name="_xlnm.Print_Area" localSheetId="5">'Schedule A'!$B$2:$L$32</definedName>
    <definedName name="_xlnm.Print_Titles" localSheetId="4">'Budget &amp; Indirect Cost'!$1:$6</definedName>
    <definedName name="_xlnm.Print_Titles" localSheetId="3">Narrative!$1:$3</definedName>
    <definedName name="valAddr1">dataLookupValues!$B$8</definedName>
    <definedName name="valaddr2">dataLookupValues!$B$9</definedName>
    <definedName name="valAllocation">CoverPage!$Q$19</definedName>
    <definedName name="valamtrequested">'Budget &amp; Indirect Cost'!$O$89</definedName>
    <definedName name="valCtyStZip">dataLookupValues!$B$10</definedName>
    <definedName name="valDistr" localSheetId="7">dataLookupValues!$B$6</definedName>
    <definedName name="valDistrLevel">dataLookupValues!$D$8</definedName>
    <definedName name="valDistrName">dataLookupValues!$B$7</definedName>
    <definedName name="valemail">dataLookupValues!$F$9</definedName>
    <definedName name="valfullTitle">dataLookupValues!$B$3</definedName>
    <definedName name="valfundcode">dataLookupValues!$D$2</definedName>
    <definedName name="valFY">dataLookupValues!$B$2</definedName>
    <definedName name="valName">dataLookupValues!$F$7</definedName>
    <definedName name="valorg4code">dataLookupValues!$D$7</definedName>
    <definedName name="valphonenum">dataLookupValues!$F$8</definedName>
    <definedName name="valprivateEnr">'Private Schools'!$H$31</definedName>
    <definedName name="valTitleabbr">dataLookupValues!$B$4</definedName>
  </definedNames>
  <calcPr calcId="162913"/>
</workbook>
</file>

<file path=xl/calcChain.xml><?xml version="1.0" encoding="utf-8"?>
<calcChain xmlns="http://schemas.openxmlformats.org/spreadsheetml/2006/main">
  <c r="D9" i="4" l="1"/>
  <c r="O9" i="6"/>
  <c r="K11" i="12" l="1"/>
  <c r="O8" i="12"/>
  <c r="H28" i="13"/>
  <c r="H30" i="13"/>
  <c r="H29" i="13"/>
  <c r="H31" i="13" l="1"/>
  <c r="O11" i="6"/>
  <c r="O10" i="6"/>
  <c r="I79" i="8" l="1"/>
  <c r="B29" i="4"/>
  <c r="B26" i="4"/>
  <c r="B25" i="4"/>
  <c r="B22" i="4"/>
  <c r="B21" i="4"/>
  <c r="B7" i="4"/>
  <c r="D13" i="4" l="1"/>
  <c r="D11" i="4"/>
  <c r="B5" i="4"/>
  <c r="I30" i="8"/>
  <c r="J30" i="8"/>
  <c r="I24" i="8"/>
  <c r="J24" i="8"/>
  <c r="I15" i="8"/>
  <c r="J15" i="8"/>
  <c r="B10" i="5" l="1"/>
  <c r="F12" i="6" s="1"/>
  <c r="F9" i="5"/>
  <c r="B9" i="5"/>
  <c r="F8" i="5"/>
  <c r="B8" i="5"/>
  <c r="F11" i="6" s="1"/>
  <c r="F7" i="5"/>
  <c r="D7" i="5"/>
  <c r="O6" i="6" s="1"/>
  <c r="B7" i="5"/>
  <c r="F9" i="9" s="1"/>
  <c r="G27" i="9"/>
  <c r="L11" i="9"/>
  <c r="F11" i="9"/>
  <c r="O87" i="8"/>
  <c r="I80" i="8"/>
  <c r="O77" i="8"/>
  <c r="O68" i="8"/>
  <c r="O61" i="8"/>
  <c r="O54" i="8"/>
  <c r="O40" i="8"/>
  <c r="O37" i="8"/>
  <c r="M35" i="8"/>
  <c r="M34" i="8"/>
  <c r="M33" i="8"/>
  <c r="M32" i="8"/>
  <c r="M37" i="8" s="1"/>
  <c r="O30" i="8"/>
  <c r="M28" i="8"/>
  <c r="M27" i="8"/>
  <c r="M26" i="8"/>
  <c r="M30" i="8" s="1"/>
  <c r="O24" i="8"/>
  <c r="M22" i="8"/>
  <c r="M21" i="8"/>
  <c r="M20" i="8"/>
  <c r="M19" i="8"/>
  <c r="M24" i="8" s="1"/>
  <c r="M18" i="8"/>
  <c r="M17" i="8"/>
  <c r="O15" i="8"/>
  <c r="M13" i="8"/>
  <c r="M12" i="8"/>
  <c r="M11" i="8"/>
  <c r="F5" i="8"/>
  <c r="B3" i="8"/>
  <c r="S1" i="8"/>
  <c r="M12" i="12"/>
  <c r="M11" i="12"/>
  <c r="M10" i="12"/>
  <c r="M9" i="12"/>
  <c r="M8" i="12"/>
  <c r="H12" i="13"/>
  <c r="E19" i="6"/>
  <c r="M9" i="6"/>
  <c r="B7" i="6"/>
  <c r="B18" i="4"/>
  <c r="B3" i="4"/>
  <c r="M15" i="8" l="1"/>
  <c r="O39" i="8"/>
  <c r="O45" i="8" s="1"/>
  <c r="O89" i="8" s="1"/>
  <c r="J5" i="8" s="1"/>
  <c r="B1" i="12"/>
  <c r="B1" i="13"/>
  <c r="B1" i="8"/>
  <c r="L9" i="9"/>
  <c r="I7" i="12" l="1"/>
  <c r="M7" i="12" s="1"/>
  <c r="M13" i="12" s="1"/>
  <c r="I13" i="12" l="1"/>
  <c r="J8" i="12" s="1"/>
  <c r="J10" i="12" l="1"/>
  <c r="J7" i="12"/>
  <c r="J12" i="12"/>
  <c r="J9" i="12"/>
  <c r="J11" i="12"/>
  <c r="J13" i="12" l="1"/>
</calcChain>
</file>

<file path=xl/comments1.xml><?xml version="1.0" encoding="utf-8"?>
<comments xmlns="http://schemas.openxmlformats.org/spreadsheetml/2006/main">
  <authors>
    <author>Author</author>
  </authors>
  <commentList>
    <comment ref="B16" authorId="0" shapeId="0">
      <text>
        <r>
          <rPr>
            <sz val="10"/>
            <color indexed="81"/>
            <rFont val="Tahoma"/>
            <family val="2"/>
          </rPr>
          <t>Identify  district where funds are being assigned.</t>
        </r>
      </text>
    </comment>
  </commentList>
</comments>
</file>

<file path=xl/sharedStrings.xml><?xml version="1.0" encoding="utf-8"?>
<sst xmlns="http://schemas.openxmlformats.org/spreadsheetml/2006/main" count="5232" uniqueCount="2183">
  <si>
    <t>Consolidated Plan Overlay</t>
  </si>
  <si>
    <t xml:space="preserve">c.        A PDF copy of signed Schedule A form (applicable only to districts being assigned funds from other districts). </t>
  </si>
  <si>
    <t>3.        The submitter will attach, in EdGrants, the following items:</t>
  </si>
  <si>
    <t>2.        The submitter will enter grant budget information into the appropriate EdGrants form.</t>
  </si>
  <si>
    <t xml:space="preserve">Complete this worksheet if your district operates and administers a grant project using funds assigned from more than one agency. </t>
  </si>
  <si>
    <t>Cover Page</t>
  </si>
  <si>
    <t>Starting the Process</t>
  </si>
  <si>
    <t>Saving the File</t>
  </si>
  <si>
    <t xml:space="preserve">Overview  </t>
  </si>
  <si>
    <t>Massachusetts Department of Elementary &amp; Secondary Education</t>
  </si>
  <si>
    <t>UPLOAD A SCANNED, SIGNED COPY OF THIS PAGE TO EDGRANTS</t>
  </si>
  <si>
    <t>SUBMISSION DATE:</t>
  </si>
  <si>
    <t>PRINTED NAME:</t>
  </si>
  <si>
    <t>TITLE:</t>
  </si>
  <si>
    <t>AUTHORIZED SIGNATURE:</t>
  </si>
  <si>
    <t>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APPLICABLE STATE AND FEDERAL GRANT REQUIREMENTS COVERING BOTH THE PROGRAMMATIC AND FISCAL ADMINISTRATION OF GRANT FUNDS.</t>
  </si>
  <si>
    <t>6/30/2018</t>
  </si>
  <si>
    <t>UPON APPROVAL</t>
  </si>
  <si>
    <t>TO</t>
  </si>
  <si>
    <t>FROM</t>
  </si>
  <si>
    <t>TOTAL ALLOCATION</t>
  </si>
  <si>
    <t>PROJECT DURATION</t>
  </si>
  <si>
    <t>FEDERAL ALLOCATION GRANT</t>
  </si>
  <si>
    <t>FY2018 
Allocation</t>
  </si>
  <si>
    <t>`</t>
  </si>
  <si>
    <t>Summer #:</t>
  </si>
  <si>
    <t xml:space="preserve">Ext: </t>
  </si>
  <si>
    <t>Email:</t>
  </si>
  <si>
    <t xml:space="preserve">Address: </t>
  </si>
  <si>
    <t>Phone number:</t>
  </si>
  <si>
    <t>Code:</t>
  </si>
  <si>
    <t>Select from drop down</t>
  </si>
  <si>
    <t>District Name:</t>
  </si>
  <si>
    <r>
      <t xml:space="preserve">Massachusetts Department of Elementary and Secondary Education
</t>
    </r>
    <r>
      <rPr>
        <b/>
        <sz val="12"/>
        <rFont val="Arial"/>
        <family val="2"/>
      </rPr>
      <t>STANDARD CONTRACT FORM AND APPLICATION FOR PROGRAM GRANTS</t>
    </r>
  </si>
  <si>
    <t>Address1</t>
  </si>
  <si>
    <t>Address2</t>
  </si>
  <si>
    <t>City, State, ZIP</t>
  </si>
  <si>
    <t>02664</t>
  </si>
  <si>
    <t>MA</t>
  </si>
  <si>
    <t>South Yarmouth</t>
  </si>
  <si>
    <t>296 Station Avenue</t>
  </si>
  <si>
    <t>Carol Woodbury</t>
  </si>
  <si>
    <t>Superintendent</t>
  </si>
  <si>
    <t>Public School District</t>
  </si>
  <si>
    <t>02093</t>
  </si>
  <si>
    <t>Wrentham</t>
  </si>
  <si>
    <t>120 Taunton Street</t>
  </si>
  <si>
    <t>Allan Cameron</t>
  </si>
  <si>
    <t>03500000</t>
  </si>
  <si>
    <t>01027</t>
  </si>
  <si>
    <t>Westhampton</t>
  </si>
  <si>
    <t>19 Stage Road</t>
  </si>
  <si>
    <t>Craig Jurgensen</t>
  </si>
  <si>
    <t>Worthington</t>
  </si>
  <si>
    <t>03490000</t>
  </si>
  <si>
    <t>01609</t>
  </si>
  <si>
    <t>Worcester</t>
  </si>
  <si>
    <t>20 Irving Street</t>
  </si>
  <si>
    <t>Maureen Binienda</t>
  </si>
  <si>
    <t>03480000</t>
  </si>
  <si>
    <t>01801</t>
  </si>
  <si>
    <t>Woburn</t>
  </si>
  <si>
    <t>55 Locust Street</t>
  </si>
  <si>
    <t>Mark Donovan</t>
  </si>
  <si>
    <t>03470000</t>
  </si>
  <si>
    <t>02152</t>
  </si>
  <si>
    <t>Winthrop</t>
  </si>
  <si>
    <t>1 Metcalf Square</t>
  </si>
  <si>
    <t>John Macero</t>
  </si>
  <si>
    <t>03460000</t>
  </si>
  <si>
    <t>01227</t>
  </si>
  <si>
    <t>Dalton</t>
  </si>
  <si>
    <t>PO Box 299</t>
  </si>
  <si>
    <t>Laurie Casna</t>
  </si>
  <si>
    <t>01890</t>
  </si>
  <si>
    <t>Winchester</t>
  </si>
  <si>
    <t>40 Samoset Road</t>
  </si>
  <si>
    <t>Judith Evans</t>
  </si>
  <si>
    <t>03440000</t>
  </si>
  <si>
    <t>01475</t>
  </si>
  <si>
    <t>Winchendon</t>
  </si>
  <si>
    <t>175 Grove Street</t>
  </si>
  <si>
    <t>Steven Haddad</t>
  </si>
  <si>
    <t>03430000</t>
  </si>
  <si>
    <t>01887</t>
  </si>
  <si>
    <t>Wilmington</t>
  </si>
  <si>
    <t>161 Church Street</t>
  </si>
  <si>
    <t>Paul Ruggiero</t>
  </si>
  <si>
    <t>03420000</t>
  </si>
  <si>
    <t>01267</t>
  </si>
  <si>
    <t>Williamstown</t>
  </si>
  <si>
    <t>115 Church Street</t>
  </si>
  <si>
    <t>Kimberley Grady</t>
  </si>
  <si>
    <t>03410000</t>
  </si>
  <si>
    <t>19 Stage Rd</t>
  </si>
  <si>
    <t>Williamsburg</t>
  </si>
  <si>
    <t>03400000</t>
  </si>
  <si>
    <t>01095</t>
  </si>
  <si>
    <t>Wilbraham</t>
  </si>
  <si>
    <t>621 Main Street</t>
  </si>
  <si>
    <t>01830</t>
  </si>
  <si>
    <t>Haverhill</t>
  </si>
  <si>
    <t>115 Amesbury Line Rd</t>
  </si>
  <si>
    <t>Maureen Lynch</t>
  </si>
  <si>
    <t>Whittier Regional Vocational Technical</t>
  </si>
  <si>
    <t>08850000</t>
  </si>
  <si>
    <t>02382</t>
  </si>
  <si>
    <t>Whitman</t>
  </si>
  <si>
    <t>610 Franklin Street</t>
  </si>
  <si>
    <t>Ruth Gilbert-Whitner</t>
  </si>
  <si>
    <t>Whitman-Hanson</t>
  </si>
  <si>
    <t>07800000</t>
  </si>
  <si>
    <t>01373</t>
  </si>
  <si>
    <t>South Deerfield</t>
  </si>
  <si>
    <t>113 North Main Street, Office C101</t>
  </si>
  <si>
    <t>Lynn Carey</t>
  </si>
  <si>
    <t>Whately</t>
  </si>
  <si>
    <t>03370000</t>
  </si>
  <si>
    <t>02189</t>
  </si>
  <si>
    <t>Weymouth</t>
  </si>
  <si>
    <t>111 Middle Street</t>
  </si>
  <si>
    <t>Jennifer Curtis-Whipple</t>
  </si>
  <si>
    <t>03360000</t>
  </si>
  <si>
    <t>02090</t>
  </si>
  <si>
    <t>Westwood</t>
  </si>
  <si>
    <t>220 Nahatan Street</t>
  </si>
  <si>
    <t>John Antonucci</t>
  </si>
  <si>
    <t>03350000</t>
  </si>
  <si>
    <t>02790</t>
  </si>
  <si>
    <t>Westport</t>
  </si>
  <si>
    <t>17 Main Rd</t>
  </si>
  <si>
    <t>Ann Marie Dargon</t>
  </si>
  <si>
    <t>03310000</t>
  </si>
  <si>
    <t>02493</t>
  </si>
  <si>
    <t>Weston</t>
  </si>
  <si>
    <t>89 Wellesley Street</t>
  </si>
  <si>
    <t>Midge Connolly</t>
  </si>
  <si>
    <t>03300000</t>
  </si>
  <si>
    <t>01430</t>
  </si>
  <si>
    <t>Ashburnham</t>
  </si>
  <si>
    <t>11 Oakmont Drive</t>
  </si>
  <si>
    <t>Gary Mazzola</t>
  </si>
  <si>
    <t>03270000</t>
  </si>
  <si>
    <t>01886</t>
  </si>
  <si>
    <t>Westford</t>
  </si>
  <si>
    <t>23 Depot Street</t>
  </si>
  <si>
    <t>Everett Olsen</t>
  </si>
  <si>
    <t>03260000</t>
  </si>
  <si>
    <t>01085</t>
  </si>
  <si>
    <t>Westfield</t>
  </si>
  <si>
    <t>Suite 101</t>
  </si>
  <si>
    <t>94 North Elm Street</t>
  </si>
  <si>
    <t>Stefan Czaporowski</t>
  </si>
  <si>
    <t>03250000</t>
  </si>
  <si>
    <t>01581</t>
  </si>
  <si>
    <t>Westborough</t>
  </si>
  <si>
    <t>45 West Main Street</t>
  </si>
  <si>
    <t>Amber Bock</t>
  </si>
  <si>
    <t>03210000</t>
  </si>
  <si>
    <t>02568</t>
  </si>
  <si>
    <t>Vineyard Haven</t>
  </si>
  <si>
    <t>4 Pine Street</t>
  </si>
  <si>
    <t>Matthew D'Andrea</t>
  </si>
  <si>
    <t>Peter Dillon</t>
  </si>
  <si>
    <t>01089</t>
  </si>
  <si>
    <t>West Springfield</t>
  </si>
  <si>
    <t>26 Central Street</t>
  </si>
  <si>
    <t>Michael Richard</t>
  </si>
  <si>
    <t>03320000</t>
  </si>
  <si>
    <t>01985</t>
  </si>
  <si>
    <t>West Newbury</t>
  </si>
  <si>
    <t>22 Main Street</t>
  </si>
  <si>
    <t>Jeffrey Mulqueen</t>
  </si>
  <si>
    <t>01083</t>
  </si>
  <si>
    <t>Warren</t>
  </si>
  <si>
    <t>PO Box 1538</t>
  </si>
  <si>
    <t>Brett Kustigian</t>
  </si>
  <si>
    <t>02379</t>
  </si>
  <si>
    <t>West Bridgewater</t>
  </si>
  <si>
    <t>2 Spring Street</t>
  </si>
  <si>
    <t>Patricia Oakley</t>
  </si>
  <si>
    <t>03230000</t>
  </si>
  <si>
    <t>01583</t>
  </si>
  <si>
    <t>West Boylston</t>
  </si>
  <si>
    <t>125 Crescent Street</t>
  </si>
  <si>
    <t>Elizabeth Schaper</t>
  </si>
  <si>
    <t>03220000</t>
  </si>
  <si>
    <t>01984</t>
  </si>
  <si>
    <t>Wenham</t>
  </si>
  <si>
    <t>5 School Street</t>
  </si>
  <si>
    <t>Michael Harvey</t>
  </si>
  <si>
    <t>01344</t>
  </si>
  <si>
    <t>Erving</t>
  </si>
  <si>
    <t>18 Pleasant Street</t>
  </si>
  <si>
    <t>Jennifer Haggerty</t>
  </si>
  <si>
    <t>02653</t>
  </si>
  <si>
    <t>Orleans</t>
  </si>
  <si>
    <t>78 Eldredge Pkwy</t>
  </si>
  <si>
    <t>Thomas Conrad</t>
  </si>
  <si>
    <t>Wellfleet</t>
  </si>
  <si>
    <t>03180000</t>
  </si>
  <si>
    <t>02481</t>
  </si>
  <si>
    <t>Wellesley</t>
  </si>
  <si>
    <t>40 Kingsbury Street</t>
  </si>
  <si>
    <t>David Lussier</t>
  </si>
  <si>
    <t>03170000</t>
  </si>
  <si>
    <t>01570</t>
  </si>
  <si>
    <t>Webster</t>
  </si>
  <si>
    <t>41 East Main Street</t>
  </si>
  <si>
    <t>Richard Lind</t>
  </si>
  <si>
    <t>03160000</t>
  </si>
  <si>
    <t>01778</t>
  </si>
  <si>
    <t>Wayland</t>
  </si>
  <si>
    <t>41 Cochituate Rd</t>
  </si>
  <si>
    <t>Paul Stein</t>
  </si>
  <si>
    <t>03150000</t>
  </si>
  <si>
    <t>02472</t>
  </si>
  <si>
    <t>Watertown</t>
  </si>
  <si>
    <t>30 Common Street</t>
  </si>
  <si>
    <t>John Brackett</t>
  </si>
  <si>
    <t>03140000</t>
  </si>
  <si>
    <t>01360</t>
  </si>
  <si>
    <t>Northfield</t>
  </si>
  <si>
    <t>284 Old West Brookfield Road</t>
  </si>
  <si>
    <t>02571</t>
  </si>
  <si>
    <t>Wareham</t>
  </si>
  <si>
    <t>48 Marion Road</t>
  </si>
  <si>
    <t>Kimberly Shaver-Hood</t>
  </si>
  <si>
    <t>03100000</t>
  </si>
  <si>
    <t>01082</t>
  </si>
  <si>
    <t>Ware</t>
  </si>
  <si>
    <t>P O Box 240</t>
  </si>
  <si>
    <t>Marlene Di Leo</t>
  </si>
  <si>
    <t>03090000</t>
  </si>
  <si>
    <t>02452</t>
  </si>
  <si>
    <t>Waltham</t>
  </si>
  <si>
    <t>617 Lexington Street</t>
  </si>
  <si>
    <t>Drew Echelson</t>
  </si>
  <si>
    <t>03080000</t>
  </si>
  <si>
    <t>02081</t>
  </si>
  <si>
    <t>Walpole</t>
  </si>
  <si>
    <t>135 School Street</t>
  </si>
  <si>
    <t>Lincoln Lynch</t>
  </si>
  <si>
    <t>03070000</t>
  </si>
  <si>
    <t>01518</t>
  </si>
  <si>
    <t>Fiskdale</t>
  </si>
  <si>
    <t>320 Brookfield Rd</t>
  </si>
  <si>
    <t>Erin Nosek</t>
  </si>
  <si>
    <t>Wales</t>
  </si>
  <si>
    <t>03060000</t>
  </si>
  <si>
    <t>01880</t>
  </si>
  <si>
    <t>Wakefield</t>
  </si>
  <si>
    <t>60 Farm Street</t>
  </si>
  <si>
    <t>Kimberly Smith</t>
  </si>
  <si>
    <t>03050000</t>
  </si>
  <si>
    <t>01522</t>
  </si>
  <si>
    <t>Jefferson</t>
  </si>
  <si>
    <t>c/o Jefferson School</t>
  </si>
  <si>
    <t>1745 Main Street</t>
  </si>
  <si>
    <t>Darryll McCall</t>
  </si>
  <si>
    <t>Wachusett</t>
  </si>
  <si>
    <t>07750000</t>
  </si>
  <si>
    <t>01105</t>
  </si>
  <si>
    <t>Springfield</t>
  </si>
  <si>
    <t>370 Pine Street</t>
  </si>
  <si>
    <t>Rachel Romano</t>
  </si>
  <si>
    <t>Charter School Leader</t>
  </si>
  <si>
    <t>Charter District</t>
  </si>
  <si>
    <t>Veritas Preparatory Charter School (District)</t>
  </si>
  <si>
    <t>04980000</t>
  </si>
  <si>
    <t>01569</t>
  </si>
  <si>
    <t>Uxbridge</t>
  </si>
  <si>
    <t>21 South Main Street</t>
  </si>
  <si>
    <t>Kevin Carney</t>
  </si>
  <si>
    <t>03040000</t>
  </si>
  <si>
    <t>01756</t>
  </si>
  <si>
    <t>Mendon</t>
  </si>
  <si>
    <t>Joseph Maruszczak</t>
  </si>
  <si>
    <t>02532</t>
  </si>
  <si>
    <t>Bourne</t>
  </si>
  <si>
    <t>220 Sandwich Rd</t>
  </si>
  <si>
    <t>Robert Dutch</t>
  </si>
  <si>
    <t>Upper Cape Cod Regional Vocational Technical</t>
  </si>
  <si>
    <t>08790000</t>
  </si>
  <si>
    <t>Up-Island Regional</t>
  </si>
  <si>
    <t>07740000</t>
  </si>
  <si>
    <t>02124</t>
  </si>
  <si>
    <t>Boston</t>
  </si>
  <si>
    <t>35 Westville Street</t>
  </si>
  <si>
    <t>Nicole Dorn</t>
  </si>
  <si>
    <t>UP Academy Charter School of Dorchester (District)</t>
  </si>
  <si>
    <t>35050000</t>
  </si>
  <si>
    <t>02127</t>
  </si>
  <si>
    <t>215 Dorchester Street</t>
  </si>
  <si>
    <t>UP Academy Charter School of Boston (District)</t>
  </si>
  <si>
    <t>04800000</t>
  </si>
  <si>
    <t>01238</t>
  </si>
  <si>
    <t>Lee</t>
  </si>
  <si>
    <t>Alfred Skrocki</t>
  </si>
  <si>
    <t>01879</t>
  </si>
  <si>
    <t>Tyngsborough</t>
  </si>
  <si>
    <t>50 Norris Rd</t>
  </si>
  <si>
    <t>Michael Flanagan</t>
  </si>
  <si>
    <t>03010000</t>
  </si>
  <si>
    <t>02666</t>
  </si>
  <si>
    <t>Truro</t>
  </si>
  <si>
    <t>P O Box 2029</t>
  </si>
  <si>
    <t>Michael Gradone</t>
  </si>
  <si>
    <t>03000000</t>
  </si>
  <si>
    <t>01922</t>
  </si>
  <si>
    <t>Byfield</t>
  </si>
  <si>
    <t>112 Elm Street</t>
  </si>
  <si>
    <t>Brian Forget</t>
  </si>
  <si>
    <t>Triton</t>
  </si>
  <si>
    <t>07730000</t>
  </si>
  <si>
    <t>02038</t>
  </si>
  <si>
    <t>Franklin</t>
  </si>
  <si>
    <t>147 Pond Street</t>
  </si>
  <si>
    <t>Stephen Dockray</t>
  </si>
  <si>
    <t>Tri-County Regional Vocational Technical</t>
  </si>
  <si>
    <t>08780000</t>
  </si>
  <si>
    <t>23 Main Street</t>
  </si>
  <si>
    <t>Joan Landers</t>
  </si>
  <si>
    <t>01921</t>
  </si>
  <si>
    <t>Boxford</t>
  </si>
  <si>
    <t>28 Middleton Road</t>
  </si>
  <si>
    <t>Scott Morrison</t>
  </si>
  <si>
    <t>Topsfield</t>
  </si>
  <si>
    <t>02980000</t>
  </si>
  <si>
    <t>01077</t>
  </si>
  <si>
    <t>Southwick</t>
  </si>
  <si>
    <t>86 Powder Mill Road</t>
  </si>
  <si>
    <t>Jennifer Willard</t>
  </si>
  <si>
    <t>Tisbury</t>
  </si>
  <si>
    <t>02960000</t>
  </si>
  <si>
    <t>01876</t>
  </si>
  <si>
    <t>Tewksbury</t>
  </si>
  <si>
    <t>139 Pleasant Street</t>
  </si>
  <si>
    <t>Christopher Malone</t>
  </si>
  <si>
    <t>02950000</t>
  </si>
  <si>
    <t>01436</t>
  </si>
  <si>
    <t>Baldwinville</t>
  </si>
  <si>
    <t>Christopher Casavant</t>
  </si>
  <si>
    <t>02780</t>
  </si>
  <si>
    <t>Taunton</t>
  </si>
  <si>
    <t>215 Harris Street</t>
  </si>
  <si>
    <t>Julie Hackett</t>
  </si>
  <si>
    <t>02930000</t>
  </si>
  <si>
    <t>320A Brookfield Rd</t>
  </si>
  <si>
    <t>Tantasqua</t>
  </si>
  <si>
    <t>07700000</t>
  </si>
  <si>
    <t>02032</t>
  </si>
  <si>
    <t>East Walpole</t>
  </si>
  <si>
    <t>141 Mansion Drive</t>
  </si>
  <si>
    <t>Adam Goldberg</t>
  </si>
  <si>
    <t>TEC Connections Academy Commonwealth Virtual School District</t>
  </si>
  <si>
    <t>39020000</t>
  </si>
  <si>
    <t>02777</t>
  </si>
  <si>
    <t>Swansea</t>
  </si>
  <si>
    <t>1 Gardners Neck Road</t>
  </si>
  <si>
    <t>John Robidoux</t>
  </si>
  <si>
    <t>02920000</t>
  </si>
  <si>
    <t>01907</t>
  </si>
  <si>
    <t>Swampscott</t>
  </si>
  <si>
    <t>207 Forest Avenue</t>
  </si>
  <si>
    <t>Pamela Angelakis</t>
  </si>
  <si>
    <t>02910000</t>
  </si>
  <si>
    <t>01590</t>
  </si>
  <si>
    <t>Sutton</t>
  </si>
  <si>
    <t>383 Boston Rd</t>
  </si>
  <si>
    <t>Theodore Friend</t>
  </si>
  <si>
    <t>02900000</t>
  </si>
  <si>
    <t>Sunderland</t>
  </si>
  <si>
    <t>02890000</t>
  </si>
  <si>
    <t>01776</t>
  </si>
  <si>
    <t>Sudbury</t>
  </si>
  <si>
    <t>40 Fairbank Road</t>
  </si>
  <si>
    <t>Anne Wilson</t>
  </si>
  <si>
    <t>02880000</t>
  </si>
  <si>
    <t>02601</t>
  </si>
  <si>
    <t>Hyannis</t>
  </si>
  <si>
    <t>427 Main Street</t>
  </si>
  <si>
    <t>Paul Marble</t>
  </si>
  <si>
    <t>Sturgis Charter Public (District)</t>
  </si>
  <si>
    <t>04890000</t>
  </si>
  <si>
    <t>Sturbridge</t>
  </si>
  <si>
    <t>02870000</t>
  </si>
  <si>
    <t>01740</t>
  </si>
  <si>
    <t>Bolton</t>
  </si>
  <si>
    <t>50 Mechanic Street</t>
  </si>
  <si>
    <t>Brooke Clenchy</t>
  </si>
  <si>
    <t>02072</t>
  </si>
  <si>
    <t>Stoughton</t>
  </si>
  <si>
    <t>232 Pearl Street</t>
  </si>
  <si>
    <t>Marguerite Rizzi</t>
  </si>
  <si>
    <t>02850000</t>
  </si>
  <si>
    <t>02180</t>
  </si>
  <si>
    <t>Stoneham</t>
  </si>
  <si>
    <t>149 Franklin Street</t>
  </si>
  <si>
    <t>Les Olson</t>
  </si>
  <si>
    <t>02840000</t>
  </si>
  <si>
    <t>370 Pine St.</t>
  </si>
  <si>
    <t>Bill Spirer</t>
  </si>
  <si>
    <t>Springfield Preparatory Charter School (District)</t>
  </si>
  <si>
    <t>35100000</t>
  </si>
  <si>
    <t>01103</t>
  </si>
  <si>
    <t>1550 Main Street</t>
  </si>
  <si>
    <t>Daniel Warwick</t>
  </si>
  <si>
    <t>02810000</t>
  </si>
  <si>
    <t>01562</t>
  </si>
  <si>
    <t>Spencer</t>
  </si>
  <si>
    <t>306 Main Street</t>
  </si>
  <si>
    <t>Nadine Crowe</t>
  </si>
  <si>
    <t>Spencer-E Brookfield</t>
  </si>
  <si>
    <t>07670000</t>
  </si>
  <si>
    <t>Southwick-Tolland-Granville Regional School District</t>
  </si>
  <si>
    <t>07660000</t>
  </si>
  <si>
    <t>01507</t>
  </si>
  <si>
    <t>Charlton</t>
  </si>
  <si>
    <t>57 Old Muggett Hill Road</t>
  </si>
  <si>
    <t>John LaFleche</t>
  </si>
  <si>
    <t>Southern Worcester County Regional Vocational Technical</t>
  </si>
  <si>
    <t>08760000</t>
  </si>
  <si>
    <t>01257</t>
  </si>
  <si>
    <t>Sheffield</t>
  </si>
  <si>
    <t>PO BOX 339</t>
  </si>
  <si>
    <t>David Hastings</t>
  </si>
  <si>
    <t>Southern Berkshire</t>
  </si>
  <si>
    <t>07650000</t>
  </si>
  <si>
    <t>02375</t>
  </si>
  <si>
    <t>South Easton</t>
  </si>
  <si>
    <t>250 Foundry Street</t>
  </si>
  <si>
    <t>Luis Lopes</t>
  </si>
  <si>
    <t>Southeastern Regional Vocational Technical</t>
  </si>
  <si>
    <t>08720000</t>
  </si>
  <si>
    <t>01550</t>
  </si>
  <si>
    <t>Southbridge</t>
  </si>
  <si>
    <t>25 Cole Avenue</t>
  </si>
  <si>
    <t>Jessica Huizenga</t>
  </si>
  <si>
    <t>02770000</t>
  </si>
  <si>
    <t>01772</t>
  </si>
  <si>
    <t>Southborough</t>
  </si>
  <si>
    <t>53 Parkerville Road</t>
  </si>
  <si>
    <t>Christine Johnson</t>
  </si>
  <si>
    <t>02760000</t>
  </si>
  <si>
    <t>Southampton</t>
  </si>
  <si>
    <t>02750000</t>
  </si>
  <si>
    <t>02339</t>
  </si>
  <si>
    <t>Hanover</t>
  </si>
  <si>
    <t>476 Webster Street</t>
  </si>
  <si>
    <t>Thomas Hickey</t>
  </si>
  <si>
    <t>South Shore Regional Vocational Technical</t>
  </si>
  <si>
    <t>08730000</t>
  </si>
  <si>
    <t>02061</t>
  </si>
  <si>
    <t>Norwell</t>
  </si>
  <si>
    <t>100 Longwater Circle</t>
  </si>
  <si>
    <t>Alicia Savage</t>
  </si>
  <si>
    <t>South Shore Charter Public (District)</t>
  </si>
  <si>
    <t>04880000</t>
  </si>
  <si>
    <t>01702</t>
  </si>
  <si>
    <t>Framingham</t>
  </si>
  <si>
    <t>750 Winter Street</t>
  </si>
  <si>
    <t>Jonathan Evans</t>
  </si>
  <si>
    <t>South Middlesex Regional Vocational Technical</t>
  </si>
  <si>
    <t>08290000</t>
  </si>
  <si>
    <t>01075</t>
  </si>
  <si>
    <t>South Hadley</t>
  </si>
  <si>
    <t>116 Main Street</t>
  </si>
  <si>
    <t>Nicholas Young</t>
  </si>
  <si>
    <t>02780000</t>
  </si>
  <si>
    <t>02145</t>
  </si>
  <si>
    <t>Somerville</t>
  </si>
  <si>
    <t>8 Bonair Street</t>
  </si>
  <si>
    <t>Mary Skipper</t>
  </si>
  <si>
    <t>02740000</t>
  </si>
  <si>
    <t>02726</t>
  </si>
  <si>
    <t>Somerset</t>
  </si>
  <si>
    <t>580 Whetstone Hill</t>
  </si>
  <si>
    <t>Jeffrey Schoonover</t>
  </si>
  <si>
    <t>Somerset Berkley Regional School District</t>
  </si>
  <si>
    <t>07630000</t>
  </si>
  <si>
    <t>580 Whetstone Hill Road</t>
  </si>
  <si>
    <t>02730000</t>
  </si>
  <si>
    <t>01420</t>
  </si>
  <si>
    <t>Fitchburg</t>
  </si>
  <si>
    <t>500 Rindge Road</t>
  </si>
  <si>
    <t>Courtney Harter</t>
  </si>
  <si>
    <t>Sizer School: A North Central Charter Essential (District)</t>
  </si>
  <si>
    <t>04740000</t>
  </si>
  <si>
    <t>02364</t>
  </si>
  <si>
    <t>Kingston</t>
  </si>
  <si>
    <t>250 Pembroke Street</t>
  </si>
  <si>
    <t>Joy Blackwood</t>
  </si>
  <si>
    <t>Silver Lake</t>
  </si>
  <si>
    <t>07600000</t>
  </si>
  <si>
    <t>01832</t>
  </si>
  <si>
    <t>675 Washington Street</t>
  </si>
  <si>
    <t>Margaret Shepherd</t>
  </si>
  <si>
    <t>Silver Hill Horace Mann Charter (District)</t>
  </si>
  <si>
    <t>04770000</t>
  </si>
  <si>
    <t>Shutesbury</t>
  </si>
  <si>
    <t>02720000</t>
  </si>
  <si>
    <t>01545</t>
  </si>
  <si>
    <t>Shrewsbury</t>
  </si>
  <si>
    <t>100 Maple Avenue</t>
  </si>
  <si>
    <t>Joseph Sawyer</t>
  </si>
  <si>
    <t>02710000</t>
  </si>
  <si>
    <t>Mary Malone</t>
  </si>
  <si>
    <t>02030</t>
  </si>
  <si>
    <t>Dover</t>
  </si>
  <si>
    <t>157 Farm Street</t>
  </si>
  <si>
    <t>William McAlduff</t>
  </si>
  <si>
    <t>Sherborn</t>
  </si>
  <si>
    <t>02690000</t>
  </si>
  <si>
    <t>01370</t>
  </si>
  <si>
    <t>Shelburne Falls</t>
  </si>
  <si>
    <t>24 Ashfield Rd</t>
  </si>
  <si>
    <t>Michael Buoniconti</t>
  </si>
  <si>
    <t>01821</t>
  </si>
  <si>
    <t>Billerica</t>
  </si>
  <si>
    <t>100 Cook Street</t>
  </si>
  <si>
    <t>Timothy Broadrick</t>
  </si>
  <si>
    <t>Shawsheen Valley Regional Vocational Technical</t>
  </si>
  <si>
    <t>08710000</t>
  </si>
  <si>
    <t>02067</t>
  </si>
  <si>
    <t>Sharon</t>
  </si>
  <si>
    <t>75 Mountain Street</t>
  </si>
  <si>
    <t>Timothy Farmer</t>
  </si>
  <si>
    <t>02660000</t>
  </si>
  <si>
    <t>01605</t>
  </si>
  <si>
    <t>51 Gage Street</t>
  </si>
  <si>
    <t>Krista Piazza</t>
  </si>
  <si>
    <t>Seven Hills Charter Public (District)</t>
  </si>
  <si>
    <t>04860000</t>
  </si>
  <si>
    <t>02771</t>
  </si>
  <si>
    <t>Seekonk</t>
  </si>
  <si>
    <t>25 Water Lane</t>
  </si>
  <si>
    <t>Arlene Bosco</t>
  </si>
  <si>
    <t>02650000</t>
  </si>
  <si>
    <t>02066</t>
  </si>
  <si>
    <t>Scituate</t>
  </si>
  <si>
    <t>606 C J Cushing Hwy</t>
  </si>
  <si>
    <t>John McCarthy</t>
  </si>
  <si>
    <t>02640000</t>
  </si>
  <si>
    <t>01256</t>
  </si>
  <si>
    <t>Savoy</t>
  </si>
  <si>
    <t>26 Chapel Road</t>
  </si>
  <si>
    <t>Jon Lev</t>
  </si>
  <si>
    <t>02630000</t>
  </si>
  <si>
    <t>01906</t>
  </si>
  <si>
    <t>Saugus</t>
  </si>
  <si>
    <t>David DeRuosi</t>
  </si>
  <si>
    <t>02620000</t>
  </si>
  <si>
    <t>02563</t>
  </si>
  <si>
    <t>Sandwich</t>
  </si>
  <si>
    <t>33 Water Street</t>
  </si>
  <si>
    <t>Pamela Gould</t>
  </si>
  <si>
    <t>02610000</t>
  </si>
  <si>
    <t>01253</t>
  </si>
  <si>
    <t>Otis</t>
  </si>
  <si>
    <t>Thomas Nadolny</t>
  </si>
  <si>
    <t>01970</t>
  </si>
  <si>
    <t>Salem</t>
  </si>
  <si>
    <t>c/o Shetland Pk</t>
  </si>
  <si>
    <t>45 Congress Street</t>
  </si>
  <si>
    <t>Sean O'Neil</t>
  </si>
  <si>
    <t>Salem Academy Charter (District)</t>
  </si>
  <si>
    <t>04850000</t>
  </si>
  <si>
    <t>29 Highland Avenue</t>
  </si>
  <si>
    <t>Margarita Ruiz</t>
  </si>
  <si>
    <t>02580000</t>
  </si>
  <si>
    <t>01129</t>
  </si>
  <si>
    <t>160 Joan Street</t>
  </si>
  <si>
    <t>Karen Reuter</t>
  </si>
  <si>
    <t>Sabis International Charter (District)</t>
  </si>
  <si>
    <t>04410000</t>
  </si>
  <si>
    <t>01050</t>
  </si>
  <si>
    <t>Huntington</t>
  </si>
  <si>
    <t>12 Littleville Road</t>
  </si>
  <si>
    <t>David Hopson</t>
  </si>
  <si>
    <t>01331</t>
  </si>
  <si>
    <t>Athol</t>
  </si>
  <si>
    <t>Steven Meyer</t>
  </si>
  <si>
    <t>02120</t>
  </si>
  <si>
    <t>Roxbury</t>
  </si>
  <si>
    <t>120 Fisher Avenue</t>
  </si>
  <si>
    <t>Anna Hall</t>
  </si>
  <si>
    <t>Roxbury Preparatory Charter (District)</t>
  </si>
  <si>
    <t>04840000</t>
  </si>
  <si>
    <t>Rowe</t>
  </si>
  <si>
    <t>02530000</t>
  </si>
  <si>
    <t>01966</t>
  </si>
  <si>
    <t>Rockport</t>
  </si>
  <si>
    <t>24 Jerdens Lane</t>
  </si>
  <si>
    <t>Robert Liebow</t>
  </si>
  <si>
    <t>02520000</t>
  </si>
  <si>
    <t>02370</t>
  </si>
  <si>
    <t>Rockland</t>
  </si>
  <si>
    <t>34 MacKinlay Way</t>
  </si>
  <si>
    <t>Alan Cron</t>
  </si>
  <si>
    <t>02510000</t>
  </si>
  <si>
    <t>02739</t>
  </si>
  <si>
    <t>Mattapoisett</t>
  </si>
  <si>
    <t>135 Marion Rd</t>
  </si>
  <si>
    <t>Douglas White</t>
  </si>
  <si>
    <t>Rochester</t>
  </si>
  <si>
    <t>02500000</t>
  </si>
  <si>
    <t>01950</t>
  </si>
  <si>
    <t>Newburyport</t>
  </si>
  <si>
    <t>2 Perry Way</t>
  </si>
  <si>
    <t>Andrew Willemsen</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</si>
  <si>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</si>
  <si>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</si>
  <si>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</si>
  <si>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</si>
  <si>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</si>
  <si>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</si>
  <si>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</si>
  <si>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</si>
  <si>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</si>
  <si>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</si>
  <si>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</si>
  <si>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</si>
  <si>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</si>
  <si>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</si>
  <si>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</si>
  <si>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Dianne Kelly</t>
  </si>
  <si>
    <t>02480000</t>
  </si>
  <si>
    <t>02764</t>
  </si>
  <si>
    <t>North Dighton</t>
  </si>
  <si>
    <t>2700 Regional Road</t>
  </si>
  <si>
    <t>Anthony Azar</t>
  </si>
  <si>
    <t>01867</t>
  </si>
  <si>
    <t>Reading</t>
  </si>
  <si>
    <t>82 Oakland Road</t>
  </si>
  <si>
    <t>John Doherty</t>
  </si>
  <si>
    <t>02460000</t>
  </si>
  <si>
    <t>02324</t>
  </si>
  <si>
    <t>Bridgewater</t>
  </si>
  <si>
    <t>166 Mt. Prospect Street</t>
  </si>
  <si>
    <t>Derek Swenson</t>
  </si>
  <si>
    <t>02368</t>
  </si>
  <si>
    <t>Randolph</t>
  </si>
  <si>
    <t>40 Highland Avenue</t>
  </si>
  <si>
    <t>Thomas Anderson</t>
  </si>
  <si>
    <t>02440000</t>
  </si>
  <si>
    <t>01364</t>
  </si>
  <si>
    <t>Orange</t>
  </si>
  <si>
    <t>507 South Main Street</t>
  </si>
  <si>
    <t>Tari Thomas</t>
  </si>
  <si>
    <t>Ralph C Mahar</t>
  </si>
  <si>
    <t>07550000</t>
  </si>
  <si>
    <t>02169</t>
  </si>
  <si>
    <t>Quincy</t>
  </si>
  <si>
    <t>34 Coddington Street</t>
  </si>
  <si>
    <t>Richard Decristofaro</t>
  </si>
  <si>
    <t>02430000</t>
  </si>
  <si>
    <t>Quaboag Regional</t>
  </si>
  <si>
    <t>07780000</t>
  </si>
  <si>
    <t>01005</t>
  </si>
  <si>
    <t>Barre</t>
  </si>
  <si>
    <t>872 South Street</t>
  </si>
  <si>
    <t>Maureen Marshall</t>
  </si>
  <si>
    <t>Quabbin</t>
  </si>
  <si>
    <t>07530000</t>
  </si>
  <si>
    <t>02657</t>
  </si>
  <si>
    <t>Provincetown</t>
  </si>
  <si>
    <t>12 Winslow Street</t>
  </si>
  <si>
    <t>Beth Singer</t>
  </si>
  <si>
    <t>02420000</t>
  </si>
  <si>
    <t>02139</t>
  </si>
  <si>
    <t>Cambridge</t>
  </si>
  <si>
    <t>50 Essex Street</t>
  </si>
  <si>
    <t>Angela Allen</t>
  </si>
  <si>
    <t>Prospect Hill Academy Charter (District)</t>
  </si>
  <si>
    <t>04870000</t>
  </si>
  <si>
    <t>Plympton</t>
  </si>
  <si>
    <t>02400000</t>
  </si>
  <si>
    <t>253 South Meadow Rd</t>
  </si>
  <si>
    <t>Gary Maestas</t>
  </si>
  <si>
    <t>02390000</t>
  </si>
  <si>
    <t>02762</t>
  </si>
  <si>
    <t>Plainville</t>
  </si>
  <si>
    <t>68 Messenger Street</t>
  </si>
  <si>
    <t>David Raiche</t>
  </si>
  <si>
    <t>02380000</t>
  </si>
  <si>
    <t>01201</t>
  </si>
  <si>
    <t>Pittsfield</t>
  </si>
  <si>
    <t>269 First Street</t>
  </si>
  <si>
    <t>Jason Mccandless</t>
  </si>
  <si>
    <t>02360000</t>
  </si>
  <si>
    <t>15 Mulligan Drive</t>
  </si>
  <si>
    <t>Llama Maynard</t>
  </si>
  <si>
    <t>Pioneer Valley Performing Arts Charter Public (District)</t>
  </si>
  <si>
    <t>04790000</t>
  </si>
  <si>
    <t>01035</t>
  </si>
  <si>
    <t>Hadley</t>
  </si>
  <si>
    <t>317 Russell Street</t>
  </si>
  <si>
    <t>Kathleen Wang</t>
  </si>
  <si>
    <t>Pioneer Valley Chinese Immersion Charter (District)</t>
  </si>
  <si>
    <t>04970000</t>
  </si>
  <si>
    <t>168 Main Street</t>
  </si>
  <si>
    <t>Ruth Miller</t>
  </si>
  <si>
    <t>Pioneer Valley</t>
  </si>
  <si>
    <t>07500000</t>
  </si>
  <si>
    <t>97 Main Street</t>
  </si>
  <si>
    <t>Barish Icin</t>
  </si>
  <si>
    <t>Pioneer Charter School of Science II (PCSS-II) (District)</t>
  </si>
  <si>
    <t>35060000</t>
  </si>
  <si>
    <t>02149</t>
  </si>
  <si>
    <t>Everett</t>
  </si>
  <si>
    <t>51-59 Summer Street</t>
  </si>
  <si>
    <t>Pioneer Charter School of Science (District)</t>
  </si>
  <si>
    <t>04940000</t>
  </si>
  <si>
    <t>02150</t>
  </si>
  <si>
    <t>Chelsea</t>
  </si>
  <si>
    <t>59 Nichols St</t>
  </si>
  <si>
    <t>Beth Anderson</t>
  </si>
  <si>
    <t>Phoenix Charter Academy (District)</t>
  </si>
  <si>
    <t>04930000</t>
  </si>
  <si>
    <t>65 Lincoln Street</t>
  </si>
  <si>
    <t>Phoenix Academy Public Charter High School Springfield (District)</t>
  </si>
  <si>
    <t>35080000</t>
  </si>
  <si>
    <t>01366</t>
  </si>
  <si>
    <t>Petersham</t>
  </si>
  <si>
    <t>P O Box 148</t>
  </si>
  <si>
    <t>02340000</t>
  </si>
  <si>
    <t>Pentucket</t>
  </si>
  <si>
    <t>07450000</t>
  </si>
  <si>
    <t>02359</t>
  </si>
  <si>
    <t>Pembroke</t>
  </si>
  <si>
    <t>Office of the Superintendent</t>
  </si>
  <si>
    <t>72 Pilgrim Road</t>
  </si>
  <si>
    <t>Erin Obey</t>
  </si>
  <si>
    <t>02310000</t>
  </si>
  <si>
    <t>01002</t>
  </si>
  <si>
    <t>Amherst</t>
  </si>
  <si>
    <t>Business Office</t>
  </si>
  <si>
    <t>170 Chestnut Street</t>
  </si>
  <si>
    <t>Michael Morris</t>
  </si>
  <si>
    <t>Pelham</t>
  </si>
  <si>
    <t>02300000</t>
  </si>
  <si>
    <t>01960</t>
  </si>
  <si>
    <t>Peabody</t>
  </si>
  <si>
    <t>21 Johnson Street</t>
  </si>
  <si>
    <t>Herbert Levine</t>
  </si>
  <si>
    <t>02290000</t>
  </si>
  <si>
    <t>01040</t>
  </si>
  <si>
    <t>Holyoke</t>
  </si>
  <si>
    <t>161 Lower Westfield ROad</t>
  </si>
  <si>
    <t>Isabelina Rodriguez</t>
  </si>
  <si>
    <t>Paulo Freire Social Justice Charter School (District)</t>
  </si>
  <si>
    <t>35010000</t>
  </si>
  <si>
    <t>01069</t>
  </si>
  <si>
    <t>Palmer</t>
  </si>
  <si>
    <t>240 Sykes Street</t>
  </si>
  <si>
    <t>Gerald Paist</t>
  </si>
  <si>
    <t>Pathfinder Regional Vocational Technical</t>
  </si>
  <si>
    <t>08600000</t>
  </si>
  <si>
    <t>c/o Suite 1</t>
  </si>
  <si>
    <t>24 Converse Street</t>
  </si>
  <si>
    <t>Patricia Gardner</t>
  </si>
  <si>
    <t>02270000</t>
  </si>
  <si>
    <t>01540</t>
  </si>
  <si>
    <t>Oxford</t>
  </si>
  <si>
    <t>4 Maple Road</t>
  </si>
  <si>
    <t>Mark Garceau</t>
  </si>
  <si>
    <t>02260000</t>
  </si>
  <si>
    <t>02240000</t>
  </si>
  <si>
    <t>P.O. Box 680</t>
  </si>
  <si>
    <t>507 S. Main Street</t>
  </si>
  <si>
    <t>02230000</t>
  </si>
  <si>
    <t>01566</t>
  </si>
  <si>
    <t>1 Old Sturbridge Village Road</t>
  </si>
  <si>
    <t>Deb Friedman</t>
  </si>
  <si>
    <t>Old Sturbridge Academy Charter Public School (District)</t>
  </si>
  <si>
    <t>35150000</t>
  </si>
  <si>
    <t>Old Rochester</t>
  </si>
  <si>
    <t>07400000</t>
  </si>
  <si>
    <t>02770</t>
  </si>
  <si>
    <t>476 North Avenue</t>
  </si>
  <si>
    <t>Aaron Polansky</t>
  </si>
  <si>
    <t>Old Colony Regional Vocational Technical</t>
  </si>
  <si>
    <t>08550000</t>
  </si>
  <si>
    <t>Oak Bluffs</t>
  </si>
  <si>
    <t>02210000</t>
  </si>
  <si>
    <t>02062</t>
  </si>
  <si>
    <t>Norwood</t>
  </si>
  <si>
    <t>PO BOX 67</t>
  </si>
  <si>
    <t>275 Prospect Street</t>
  </si>
  <si>
    <t>James Hayden</t>
  </si>
  <si>
    <t>02200000</t>
  </si>
  <si>
    <t>322 Main Street</t>
  </si>
  <si>
    <t>Matthew Keegan</t>
  </si>
  <si>
    <t>02190000</t>
  </si>
  <si>
    <t>02766</t>
  </si>
  <si>
    <t>Norton</t>
  </si>
  <si>
    <t>64 West Main Street</t>
  </si>
  <si>
    <t>Joseph Baeta</t>
  </si>
  <si>
    <t>02180000</t>
  </si>
  <si>
    <t>01247</t>
  </si>
  <si>
    <t>North Adams</t>
  </si>
  <si>
    <t>70 Hodges Cross Rd</t>
  </si>
  <si>
    <t>James Brosnan</t>
  </si>
  <si>
    <t>Northern Berkshire Regional Vocational Technical</t>
  </si>
  <si>
    <t>08510000</t>
  </si>
  <si>
    <t>100 Hemlock Rd</t>
  </si>
  <si>
    <t>David DiBarri</t>
  </si>
  <si>
    <t>Northeast Metropolitan Regional Vocational Technical</t>
  </si>
  <si>
    <t>08530000</t>
  </si>
  <si>
    <t>01588</t>
  </si>
  <si>
    <t>Whitinsville</t>
  </si>
  <si>
    <t>87 Linwood Avenue</t>
  </si>
  <si>
    <t>Catherine Stickney</t>
  </si>
  <si>
    <t>Northbridge</t>
  </si>
  <si>
    <t>02140000</t>
  </si>
  <si>
    <t>Northborough</t>
  </si>
  <si>
    <t>02130000</t>
  </si>
  <si>
    <t>Northboro-Southboro</t>
  </si>
  <si>
    <t>07300000</t>
  </si>
  <si>
    <t>01060</t>
  </si>
  <si>
    <t>Northampton</t>
  </si>
  <si>
    <t>80 Locust Street</t>
  </si>
  <si>
    <t>Kevin Farr</t>
  </si>
  <si>
    <t>Northampton-Smith Vocational Agricultural</t>
  </si>
  <si>
    <t>04060000</t>
  </si>
  <si>
    <t>212 Main Street</t>
  </si>
  <si>
    <t>John Provost</t>
  </si>
  <si>
    <t>02100000</t>
  </si>
  <si>
    <t>01864</t>
  </si>
  <si>
    <t>North Reading</t>
  </si>
  <si>
    <t>189 Park Street</t>
  </si>
  <si>
    <t>Jon Bernard</t>
  </si>
  <si>
    <t>02170000</t>
  </si>
  <si>
    <t>01463</t>
  </si>
  <si>
    <t>Pepperell</t>
  </si>
  <si>
    <t>45 Main Street</t>
  </si>
  <si>
    <t>North Middlesex</t>
  </si>
  <si>
    <t>07350000</t>
  </si>
  <si>
    <t>01535</t>
  </si>
  <si>
    <t>North Brookfield</t>
  </si>
  <si>
    <t>10 New School Drive</t>
  </si>
  <si>
    <t>Marilyn Tencza</t>
  </si>
  <si>
    <t>02150000</t>
  </si>
  <si>
    <t>02760</t>
  </si>
  <si>
    <t>No. Attleborough</t>
  </si>
  <si>
    <t>6 Morse Street</t>
  </si>
  <si>
    <t>Scott Holcomb</t>
  </si>
  <si>
    <t>North Attleborough</t>
  </si>
  <si>
    <t>02120000</t>
  </si>
  <si>
    <t>01845</t>
  </si>
  <si>
    <t>North Andover</t>
  </si>
  <si>
    <t>566 Main Street</t>
  </si>
  <si>
    <t>Jennifer Price</t>
  </si>
  <si>
    <t>02110000</t>
  </si>
  <si>
    <t>Suite 200</t>
  </si>
  <si>
    <t>37 Main Street</t>
  </si>
  <si>
    <t>Barbara Malkas</t>
  </si>
  <si>
    <t>02090000</t>
  </si>
  <si>
    <t>400 Main Street</t>
  </si>
  <si>
    <t>Tammy Quinn</t>
  </si>
  <si>
    <t>Norfolk County Agricultural</t>
  </si>
  <si>
    <t>09150000</t>
  </si>
  <si>
    <t>02056</t>
  </si>
  <si>
    <t>Norfolk</t>
  </si>
  <si>
    <t>70 Boardman Street</t>
  </si>
  <si>
    <t>Ingrid Allardi</t>
  </si>
  <si>
    <t>02080000</t>
  </si>
  <si>
    <t>02460</t>
  </si>
  <si>
    <t>Newtonville</t>
  </si>
  <si>
    <t>100 Walnut Street</t>
  </si>
  <si>
    <t>David Fleishman</t>
  </si>
  <si>
    <t>Newton</t>
  </si>
  <si>
    <t>02070000</t>
  </si>
  <si>
    <t>70 Low Street</t>
  </si>
  <si>
    <t>Susan Viccaro</t>
  </si>
  <si>
    <t>02040000</t>
  </si>
  <si>
    <t>New Salem-Wendell</t>
  </si>
  <si>
    <t>07280000</t>
  </si>
  <si>
    <t>02301</t>
  </si>
  <si>
    <t>Brockton</t>
  </si>
  <si>
    <t>1690 Main st.</t>
  </si>
  <si>
    <t>Omari Walker</t>
  </si>
  <si>
    <t>New Heights Charter School of Brockton (District)</t>
  </si>
  <si>
    <t>35130000</t>
  </si>
  <si>
    <t>02740</t>
  </si>
  <si>
    <t>New Bedford</t>
  </si>
  <si>
    <t>C/O Paul Rodrigues Administration Bldg.</t>
  </si>
  <si>
    <t>455 County Street</t>
  </si>
  <si>
    <t>Pia Durkin</t>
  </si>
  <si>
    <t>02010000</t>
  </si>
  <si>
    <t>RICHMOND</t>
  </si>
  <si>
    <t>1831 STATE ROAD</t>
  </si>
  <si>
    <t>02122</t>
  </si>
  <si>
    <t>Dorchester</t>
  </si>
  <si>
    <t>21 Queen Street</t>
  </si>
  <si>
    <t>Kate Scott</t>
  </si>
  <si>
    <t>Neighborhood House Charter (District)</t>
  </si>
  <si>
    <t>04440000</t>
  </si>
  <si>
    <t>02492</t>
  </si>
  <si>
    <t>Needham</t>
  </si>
  <si>
    <t>1330 Highland Avenue</t>
  </si>
  <si>
    <t>Daniel Gutekanst</t>
  </si>
  <si>
    <t>01990000</t>
  </si>
  <si>
    <t>Nauset</t>
  </si>
  <si>
    <t>06600000</t>
  </si>
  <si>
    <t>01760</t>
  </si>
  <si>
    <t>Natick</t>
  </si>
  <si>
    <t>13 East Central Street</t>
  </si>
  <si>
    <t>Peter Sanchioni</t>
  </si>
  <si>
    <t>01980000</t>
  </si>
  <si>
    <t>100 Littleton Road</t>
  </si>
  <si>
    <t>Denise Pigeon</t>
  </si>
  <si>
    <t>Nashoba Valley Regional Vocational Technical</t>
  </si>
  <si>
    <t>08520000</t>
  </si>
  <si>
    <t>Nashoba</t>
  </si>
  <si>
    <t>07250000</t>
  </si>
  <si>
    <t>462 Baldwinville Rd</t>
  </si>
  <si>
    <t>Narragansett</t>
  </si>
  <si>
    <t>07200000</t>
  </si>
  <si>
    <t>02554</t>
  </si>
  <si>
    <t>Nantucket</t>
  </si>
  <si>
    <t>10 Surfside Road</t>
  </si>
  <si>
    <t>William Cozort</t>
  </si>
  <si>
    <t>01970000</t>
  </si>
  <si>
    <t>01908</t>
  </si>
  <si>
    <t>Nahant</t>
  </si>
  <si>
    <t>290 Castle Road</t>
  </si>
  <si>
    <t>Anthony Pierantozzi</t>
  </si>
  <si>
    <t>01960000</t>
  </si>
  <si>
    <t>02148</t>
  </si>
  <si>
    <t>Malden</t>
  </si>
  <si>
    <t>4 Laurel Street</t>
  </si>
  <si>
    <t>Alex Dan</t>
  </si>
  <si>
    <t>Mystic Valley Regional Charter (District)</t>
  </si>
  <si>
    <t>04700000</t>
  </si>
  <si>
    <t>1781 Cold Spring Rd</t>
  </si>
  <si>
    <t>Mount Greylock</t>
  </si>
  <si>
    <t>07150000</t>
  </si>
  <si>
    <t>01376</t>
  </si>
  <si>
    <t>Turners Falls</t>
  </si>
  <si>
    <t>35 Crocker Avenue</t>
  </si>
  <si>
    <t>Michael Sullivan</t>
  </si>
  <si>
    <t>1050 Westminster Street</t>
  </si>
  <si>
    <t>Sheila Harrity</t>
  </si>
  <si>
    <t>Montachusett Regional Vocational Technical</t>
  </si>
  <si>
    <t>08320000</t>
  </si>
  <si>
    <t>01057</t>
  </si>
  <si>
    <t>Monson</t>
  </si>
  <si>
    <t>P O Box 159</t>
  </si>
  <si>
    <t>Cheryl Clarke</t>
  </si>
  <si>
    <t>01910000</t>
  </si>
  <si>
    <t>02633</t>
  </si>
  <si>
    <t>Chatham</t>
  </si>
  <si>
    <t>425 Crowell Rd</t>
  </si>
  <si>
    <t>Scott Carpenter</t>
  </si>
  <si>
    <t>Monomoy Regional School District</t>
  </si>
  <si>
    <t>07120000</t>
  </si>
  <si>
    <t>Mohawk Trail</t>
  </si>
  <si>
    <t>07170000</t>
  </si>
  <si>
    <t>02421</t>
  </si>
  <si>
    <t>Lexington</t>
  </si>
  <si>
    <t>758 Marrett Rd</t>
  </si>
  <si>
    <t>Edward Bouquillon</t>
  </si>
  <si>
    <t>Minuteman Regional Vocational Technical</t>
  </si>
  <si>
    <t>08300000</t>
  </si>
  <si>
    <t>02186</t>
  </si>
  <si>
    <t>Milton</t>
  </si>
  <si>
    <t>25 Gile Road</t>
  </si>
  <si>
    <t>Mary Gormley</t>
  </si>
  <si>
    <t>01890000</t>
  </si>
  <si>
    <t>01504</t>
  </si>
  <si>
    <t>Blackstone</t>
  </si>
  <si>
    <t>175 Lincoln Street</t>
  </si>
  <si>
    <t>Allen Himmelberger</t>
  </si>
  <si>
    <t>02054</t>
  </si>
  <si>
    <t>Millis</t>
  </si>
  <si>
    <t>Central Office</t>
  </si>
  <si>
    <t>245 Plain Street</t>
  </si>
  <si>
    <t>Nancy Gustafson</t>
  </si>
  <si>
    <t>01870000</t>
  </si>
  <si>
    <t>01527</t>
  </si>
  <si>
    <t>Millbury</t>
  </si>
  <si>
    <t>12 Martin Street</t>
  </si>
  <si>
    <t>Gregory Myers</t>
  </si>
  <si>
    <t>01860000</t>
  </si>
  <si>
    <t>01757</t>
  </si>
  <si>
    <t>Milford</t>
  </si>
  <si>
    <t>31 West Fountain Street</t>
  </si>
  <si>
    <t>Kevin Mcintyre</t>
  </si>
  <si>
    <t>01850000</t>
  </si>
  <si>
    <t>Middleton</t>
  </si>
  <si>
    <t>01840000</t>
  </si>
  <si>
    <t>02346</t>
  </si>
  <si>
    <t>Middleborough</t>
  </si>
  <si>
    <t>30 Forest Street</t>
  </si>
  <si>
    <t>Brian Lynch</t>
  </si>
  <si>
    <t>01820000</t>
  </si>
  <si>
    <t>01844</t>
  </si>
  <si>
    <t>Methuen</t>
  </si>
  <si>
    <t>10 Ditson Place</t>
  </si>
  <si>
    <t>Judith Scannell</t>
  </si>
  <si>
    <t>01810000</t>
  </si>
  <si>
    <t>150 North Ave</t>
  </si>
  <si>
    <t>Mendon-Upton</t>
  </si>
  <si>
    <t>07100000</t>
  </si>
  <si>
    <t>02176</t>
  </si>
  <si>
    <t>Melrose</t>
  </si>
  <si>
    <t>360 Lynn Fells Pkwy</t>
  </si>
  <si>
    <t>Cyndy Taymore</t>
  </si>
  <si>
    <t>01780000</t>
  </si>
  <si>
    <t>02053</t>
  </si>
  <si>
    <t>Medway</t>
  </si>
  <si>
    <t>45 Holliston Street</t>
  </si>
  <si>
    <t>Armand Pires</t>
  </si>
  <si>
    <t>01770000</t>
  </si>
  <si>
    <t>02155</t>
  </si>
  <si>
    <t>Medford</t>
  </si>
  <si>
    <t>489 Winthrop Street</t>
  </si>
  <si>
    <t>Roy Belson</t>
  </si>
  <si>
    <t>01760000</t>
  </si>
  <si>
    <t>02052</t>
  </si>
  <si>
    <t>Medfield</t>
  </si>
  <si>
    <t>3rd Fl</t>
  </si>
  <si>
    <t>459 Main St</t>
  </si>
  <si>
    <t>Jeffrey Marsden</t>
  </si>
  <si>
    <t>01750000</t>
  </si>
  <si>
    <t>01754</t>
  </si>
  <si>
    <t>Maynard</t>
  </si>
  <si>
    <t>3-R Tiger Drive</t>
  </si>
  <si>
    <t>Robert Gerardi</t>
  </si>
  <si>
    <t>01740000</t>
  </si>
  <si>
    <t>01730000</t>
  </si>
  <si>
    <t>01301</t>
  </si>
  <si>
    <t>Greenfield</t>
  </si>
  <si>
    <t>Ste. 205</t>
  </si>
  <si>
    <t>278 Main St.</t>
  </si>
  <si>
    <t>Judith Houle</t>
  </si>
  <si>
    <t>Massachusetts Virtual Academy at Greenfield Commonwealth Virtual District</t>
  </si>
  <si>
    <t>39010000</t>
  </si>
  <si>
    <t>02649</t>
  </si>
  <si>
    <t>Mashpee</t>
  </si>
  <si>
    <t>150-A Old Barnstable Road</t>
  </si>
  <si>
    <t>Patricia DeBoer</t>
  </si>
  <si>
    <t>01720000</t>
  </si>
  <si>
    <t>20 Endicott Rd</t>
  </si>
  <si>
    <t>Kevin Lyons</t>
  </si>
  <si>
    <t>Masconomet</t>
  </si>
  <si>
    <t>07050000</t>
  </si>
  <si>
    <t>01108</t>
  </si>
  <si>
    <t>285 Dorset Street</t>
  </si>
  <si>
    <t>Alan Katz</t>
  </si>
  <si>
    <t>Martin Luther King Jr. Charter School of Excellence (District)</t>
  </si>
  <si>
    <t>04920000</t>
  </si>
  <si>
    <t>02575</t>
  </si>
  <si>
    <t>West Tisbury</t>
  </si>
  <si>
    <t>PO Box 1150</t>
  </si>
  <si>
    <t>Robert Moore</t>
  </si>
  <si>
    <t>Martha's Vineyard Charter (District)</t>
  </si>
  <si>
    <t>04660000</t>
  </si>
  <si>
    <t>Martha's Vineyard</t>
  </si>
  <si>
    <t>07000000</t>
  </si>
  <si>
    <t>02050</t>
  </si>
  <si>
    <t>Marshfield</t>
  </si>
  <si>
    <t>76 South River Street</t>
  </si>
  <si>
    <t>Jeffrey Granatino</t>
  </si>
  <si>
    <t>01710000</t>
  </si>
  <si>
    <t>01752</t>
  </si>
  <si>
    <t>Marlborough</t>
  </si>
  <si>
    <t>17 Washington Street</t>
  </si>
  <si>
    <t>Maureen Greulich</t>
  </si>
  <si>
    <t>01700000</t>
  </si>
  <si>
    <t>Marion</t>
  </si>
  <si>
    <t>01690000</t>
  </si>
  <si>
    <t>01945</t>
  </si>
  <si>
    <t>Marblehead</t>
  </si>
  <si>
    <t>17 Lime Street</t>
  </si>
  <si>
    <t>Helena Cullen-Hamzeh</t>
  </si>
  <si>
    <t>Marblehead Community Charter Public (District)</t>
  </si>
  <si>
    <t>04640000</t>
  </si>
  <si>
    <t>9 Widger Road</t>
  </si>
  <si>
    <t>Maryann Perry</t>
  </si>
  <si>
    <t>01680000</t>
  </si>
  <si>
    <t>02361</t>
  </si>
  <si>
    <t>#3169</t>
  </si>
  <si>
    <t>6 Main Street Extension</t>
  </si>
  <si>
    <t>Rachel Babcock</t>
  </si>
  <si>
    <t>Map Academy Charter School (District)</t>
  </si>
  <si>
    <t>35170000</t>
  </si>
  <si>
    <t>02048</t>
  </si>
  <si>
    <t>Mansfield</t>
  </si>
  <si>
    <t>2 Park Row</t>
  </si>
  <si>
    <t>Zeffro Gianetti</t>
  </si>
  <si>
    <t>01670000</t>
  </si>
  <si>
    <t>01944</t>
  </si>
  <si>
    <t>Manchester</t>
  </si>
  <si>
    <t>PO BOX 1407</t>
  </si>
  <si>
    <t>Pamela Beaudoin</t>
  </si>
  <si>
    <t>Manchester Essex Regional</t>
  </si>
  <si>
    <t>06980000</t>
  </si>
  <si>
    <t>77 Salem Street</t>
  </si>
  <si>
    <t>Charles Grandson</t>
  </si>
  <si>
    <t>01650000</t>
  </si>
  <si>
    <t>85 Prescott Street</t>
  </si>
  <si>
    <t>Michael Barney</t>
  </si>
  <si>
    <t>Ma Academy for Math and Science</t>
  </si>
  <si>
    <t>04680000</t>
  </si>
  <si>
    <t>02215</t>
  </si>
  <si>
    <t>1001 Commonwealth Avenue</t>
  </si>
  <si>
    <t>Nnenna Ude</t>
  </si>
  <si>
    <t>MATCH Charter Public School (District)</t>
  </si>
  <si>
    <t>04690000</t>
  </si>
  <si>
    <t>01940</t>
  </si>
  <si>
    <t>Lynnfield</t>
  </si>
  <si>
    <t>525 Salem Street</t>
  </si>
  <si>
    <t>Jane Tremblay</t>
  </si>
  <si>
    <t>01640000</t>
  </si>
  <si>
    <t>01905</t>
  </si>
  <si>
    <t>Lynn</t>
  </si>
  <si>
    <t>100 Bennett St</t>
  </si>
  <si>
    <t>Catherine Latham</t>
  </si>
  <si>
    <t>01630000</t>
  </si>
  <si>
    <t>01462</t>
  </si>
  <si>
    <t>Lunenburg</t>
  </si>
  <si>
    <t>1025 Mass Avenue</t>
  </si>
  <si>
    <t>Loxi Jo Calmes</t>
  </si>
  <si>
    <t>01620000</t>
  </si>
  <si>
    <t>01056</t>
  </si>
  <si>
    <t>Ludlow</t>
  </si>
  <si>
    <t>63 Chestnut Street</t>
  </si>
  <si>
    <t>Todd Gazda</t>
  </si>
  <si>
    <t>01610000</t>
  </si>
  <si>
    <t>01852</t>
  </si>
  <si>
    <t>Lowell</t>
  </si>
  <si>
    <t>67 Middle St</t>
  </si>
  <si>
    <t>Margaret McDevitt</t>
  </si>
  <si>
    <t>Lowell Middlesex Academy Charter (District)</t>
  </si>
  <si>
    <t>04580000</t>
  </si>
  <si>
    <t>206 Jackson Street</t>
  </si>
  <si>
    <t>Diana Lam</t>
  </si>
  <si>
    <t>Lowell Community Charter Public (District)</t>
  </si>
  <si>
    <t>04560000</t>
  </si>
  <si>
    <t>155 Merrimack Street</t>
  </si>
  <si>
    <t>Salah Khelfaoui</t>
  </si>
  <si>
    <t>01600000</t>
  </si>
  <si>
    <t>01106</t>
  </si>
  <si>
    <t>Longmeadow</t>
  </si>
  <si>
    <t>535 Bliss Road</t>
  </si>
  <si>
    <t>Maurice O'shea</t>
  </si>
  <si>
    <t>01590000</t>
  </si>
  <si>
    <t>01460</t>
  </si>
  <si>
    <t>Littleton</t>
  </si>
  <si>
    <t>PO Box 1486</t>
  </si>
  <si>
    <t>Kelly Clenchy</t>
  </si>
  <si>
    <t>01580000</t>
  </si>
  <si>
    <t>390 Lincoln Rd</t>
  </si>
  <si>
    <t>Bella Wong</t>
  </si>
  <si>
    <t>Lincoln-Sudbury</t>
  </si>
  <si>
    <t>06950000</t>
  </si>
  <si>
    <t>01773</t>
  </si>
  <si>
    <t>Lincoln</t>
  </si>
  <si>
    <t>1 Ballfield Road</t>
  </si>
  <si>
    <t>Rebecca McFall</t>
  </si>
  <si>
    <t>01570000</t>
  </si>
  <si>
    <t>D15</t>
  </si>
  <si>
    <t>27 Lyman Street</t>
  </si>
  <si>
    <t>Modesto Montero</t>
  </si>
  <si>
    <t>Libertas Academy Charter School (District)</t>
  </si>
  <si>
    <t>35140000</t>
  </si>
  <si>
    <t>02420</t>
  </si>
  <si>
    <t>146 Maple Street</t>
  </si>
  <si>
    <t>Mary Czajkowski</t>
  </si>
  <si>
    <t>01550000</t>
  </si>
  <si>
    <t>Leverett</t>
  </si>
  <si>
    <t>01540000</t>
  </si>
  <si>
    <t>01453</t>
  </si>
  <si>
    <t>Leominster</t>
  </si>
  <si>
    <t>24 Church Street</t>
  </si>
  <si>
    <t>James Jolicoeur</t>
  </si>
  <si>
    <t>01530000</t>
  </si>
  <si>
    <t>01240</t>
  </si>
  <si>
    <t>Lenox</t>
  </si>
  <si>
    <t>6 Walker Street</t>
  </si>
  <si>
    <t>Timothy Lee</t>
  </si>
  <si>
    <t>01520000</t>
  </si>
  <si>
    <t>01524</t>
  </si>
  <si>
    <t>Leicester</t>
  </si>
  <si>
    <t>1078 Main Street</t>
  </si>
  <si>
    <t>Judith Paolucci</t>
  </si>
  <si>
    <t>01510000</t>
  </si>
  <si>
    <t>300A Greylock St</t>
  </si>
  <si>
    <t>01500000</t>
  </si>
  <si>
    <t>01841</t>
  </si>
  <si>
    <t>Lawrence</t>
  </si>
  <si>
    <t>34 West Street</t>
  </si>
  <si>
    <t>Ralph Carrero</t>
  </si>
  <si>
    <t>Lawrence Family Development Charter (District)</t>
  </si>
  <si>
    <t>04540000</t>
  </si>
  <si>
    <t>01840</t>
  </si>
  <si>
    <t>233 Haverhill Street</t>
  </si>
  <si>
    <t>Jeffrey Riley</t>
  </si>
  <si>
    <t>01490000</t>
  </si>
  <si>
    <t>01237</t>
  </si>
  <si>
    <t>Lanesborough</t>
  </si>
  <si>
    <t>188 Summer Street</t>
  </si>
  <si>
    <t>01480000</t>
  </si>
  <si>
    <t>02347</t>
  </si>
  <si>
    <t>Lakeville</t>
  </si>
  <si>
    <t>98 Howland Rd</t>
  </si>
  <si>
    <t>Richard Medeiros</t>
  </si>
  <si>
    <t>01450000</t>
  </si>
  <si>
    <t>18 King Street</t>
  </si>
  <si>
    <t>Elizabeth Zielinski</t>
  </si>
  <si>
    <t>King Philip</t>
  </si>
  <si>
    <t>06900000</t>
  </si>
  <si>
    <t>01902</t>
  </si>
  <si>
    <t>90 High Rock Street</t>
  </si>
  <si>
    <t>Caleb Dolan</t>
  </si>
  <si>
    <t>KIPP Academy Lynn Charter (District)</t>
  </si>
  <si>
    <t>04290000</t>
  </si>
  <si>
    <t>02126</t>
  </si>
  <si>
    <t>Mattapan</t>
  </si>
  <si>
    <t>KIPP Academy Boston</t>
  </si>
  <si>
    <t>37 Babson Street</t>
  </si>
  <si>
    <t>KIPP Academy Boston Charter School (District)</t>
  </si>
  <si>
    <t>04630000</t>
  </si>
  <si>
    <t>01938</t>
  </si>
  <si>
    <t>Ipswich</t>
  </si>
  <si>
    <t>1 Lord Square</t>
  </si>
  <si>
    <t>William Hart</t>
  </si>
  <si>
    <t>01440000</t>
  </si>
  <si>
    <t>Room 4-429</t>
  </si>
  <si>
    <t>75 Pleasant Street</t>
  </si>
  <si>
    <t>Mary Lou Chapman</t>
  </si>
  <si>
    <t>Institutional Schools</t>
  </si>
  <si>
    <t>03700000</t>
  </si>
  <si>
    <t>72 Tyng Road</t>
  </si>
  <si>
    <t>Gregory Orpen</t>
  </si>
  <si>
    <t>Innovation Academy Charter (District)</t>
  </si>
  <si>
    <t>04350000</t>
  </si>
  <si>
    <t>02045</t>
  </si>
  <si>
    <t>Hull</t>
  </si>
  <si>
    <t>180 Harborview Road</t>
  </si>
  <si>
    <t>Kathleen Tyrell</t>
  </si>
  <si>
    <t>01420000</t>
  </si>
  <si>
    <t>01749</t>
  </si>
  <si>
    <t>Hudson</t>
  </si>
  <si>
    <t>155 Apsley Street</t>
  </si>
  <si>
    <t>Jodi Fortuna</t>
  </si>
  <si>
    <t>01410000</t>
  </si>
  <si>
    <t>01748</t>
  </si>
  <si>
    <t>Hopkinton</t>
  </si>
  <si>
    <t>89 Hayden Rowe Street</t>
  </si>
  <si>
    <t>Cathy MacLeod</t>
  </si>
  <si>
    <t>01390000</t>
  </si>
  <si>
    <t>01747</t>
  </si>
  <si>
    <t>Hopedale</t>
  </si>
  <si>
    <t>25 Adin Street</t>
  </si>
  <si>
    <t>Karen Crebase</t>
  </si>
  <si>
    <t>01380000</t>
  </si>
  <si>
    <t>2200 Northampton Street</t>
  </si>
  <si>
    <t>Sonia Pope</t>
  </si>
  <si>
    <t>Holyoke Community Charter (District)</t>
  </si>
  <si>
    <t>04530000</t>
  </si>
  <si>
    <t>57 Suffolk Street</t>
  </si>
  <si>
    <t>Stephen Zrike</t>
  </si>
  <si>
    <t>01370000</t>
  </si>
  <si>
    <t>01746</t>
  </si>
  <si>
    <t>Holliston</t>
  </si>
  <si>
    <t>370 Hollis Street</t>
  </si>
  <si>
    <t>Bradford Jackson</t>
  </si>
  <si>
    <t>01360000</t>
  </si>
  <si>
    <t>Holland</t>
  </si>
  <si>
    <t>01350000</t>
  </si>
  <si>
    <t>02343</t>
  </si>
  <si>
    <t>Holbrook</t>
  </si>
  <si>
    <t>245 So. Franklin Street</t>
  </si>
  <si>
    <t>Patricia Lally</t>
  </si>
  <si>
    <t>01330000</t>
  </si>
  <si>
    <t>02043</t>
  </si>
  <si>
    <t>Hingham</t>
  </si>
  <si>
    <t>220 Central Street</t>
  </si>
  <si>
    <t>Dorothy Galo</t>
  </si>
  <si>
    <t>01310000</t>
  </si>
  <si>
    <t>01039</t>
  </si>
  <si>
    <t>Easthampton</t>
  </si>
  <si>
    <t>1 Industrial Parkway</t>
  </si>
  <si>
    <t>Amy Aaron</t>
  </si>
  <si>
    <t>Hilltown Cooperative Charter Public (District)</t>
  </si>
  <si>
    <t>04500000</t>
  </si>
  <si>
    <t>01835</t>
  </si>
  <si>
    <t>Ward Hill Business Park</t>
  </si>
  <si>
    <t>75 Foundation Ave</t>
  </si>
  <si>
    <t>Jeanne Schultz</t>
  </si>
  <si>
    <t>Hill View Montessori Charter Public (District)</t>
  </si>
  <si>
    <t>04550000</t>
  </si>
  <si>
    <t>23 Leonard Street</t>
  </si>
  <si>
    <t>Karmala Sherwood</t>
  </si>
  <si>
    <t>Helen Y. Davis Leadership Academy Charter Public (District)</t>
  </si>
  <si>
    <t>04190000</t>
  </si>
  <si>
    <t>Hawlemont</t>
  </si>
  <si>
    <t>06850000</t>
  </si>
  <si>
    <t>4 Summer Street</t>
  </si>
  <si>
    <t>James Scully</t>
  </si>
  <si>
    <t>01280000</t>
  </si>
  <si>
    <t>01038</t>
  </si>
  <si>
    <t>Hatfield</t>
  </si>
  <si>
    <t>34 School Street</t>
  </si>
  <si>
    <t>John Robert</t>
  </si>
  <si>
    <t>01270000</t>
  </si>
  <si>
    <t>01451</t>
  </si>
  <si>
    <t>Harvard</t>
  </si>
  <si>
    <t>39 Massachusetts Avenue</t>
  </si>
  <si>
    <t>Linda Dwight</t>
  </si>
  <si>
    <t>01250000</t>
  </si>
  <si>
    <t>188 Broadway Street</t>
  </si>
  <si>
    <t>Matthew Ferron</t>
  </si>
  <si>
    <t>01220000</t>
  </si>
  <si>
    <t>Hancock</t>
  </si>
  <si>
    <t>01210000</t>
  </si>
  <si>
    <t>Hampshire</t>
  </si>
  <si>
    <t>06830000</t>
  </si>
  <si>
    <t>Albert Ganem</t>
  </si>
  <si>
    <t>Hampden-Wilbraham</t>
  </si>
  <si>
    <t>06800000</t>
  </si>
  <si>
    <t>01022</t>
  </si>
  <si>
    <t>Chicopee</t>
  </si>
  <si>
    <t>20 Johnson Road</t>
  </si>
  <si>
    <t>Tarkan Topcuoglu</t>
  </si>
  <si>
    <t>Hampden Charter School of Science West (District)</t>
  </si>
  <si>
    <t>35160000</t>
  </si>
  <si>
    <t>Hampden Charter School of Science (District)</t>
  </si>
  <si>
    <t>04990000</t>
  </si>
  <si>
    <t>Hamilton-Wenham</t>
  </si>
  <si>
    <t>06750000</t>
  </si>
  <si>
    <t>Halifax</t>
  </si>
  <si>
    <t>01180000</t>
  </si>
  <si>
    <t>125 Russell Street</t>
  </si>
  <si>
    <t>Anne McKenzie</t>
  </si>
  <si>
    <t>01170000</t>
  </si>
  <si>
    <t>01450</t>
  </si>
  <si>
    <t>Groton</t>
  </si>
  <si>
    <t>P O Box 729</t>
  </si>
  <si>
    <t>Bill Ryan</t>
  </si>
  <si>
    <t>Groton-Dunstable</t>
  </si>
  <si>
    <t>06730000</t>
  </si>
  <si>
    <t>195 Federal Street, Suite 100</t>
  </si>
  <si>
    <t>Jordana Harper</t>
  </si>
  <si>
    <t>01140000</t>
  </si>
  <si>
    <t>02745</t>
  </si>
  <si>
    <t>1121 Ashley Blvd</t>
  </si>
  <si>
    <t>James O'Brien</t>
  </si>
  <si>
    <t>Greater New Bedford Regional Vocational Technical</t>
  </si>
  <si>
    <t>08250000</t>
  </si>
  <si>
    <t>250 Pawtucket Blvd</t>
  </si>
  <si>
    <t>Roger Bourgeois</t>
  </si>
  <si>
    <t>Greater Lowell Regional Vocational Technical</t>
  </si>
  <si>
    <t>08280000</t>
  </si>
  <si>
    <t>01810</t>
  </si>
  <si>
    <t>Andover</t>
  </si>
  <si>
    <t>57 River Rd</t>
  </si>
  <si>
    <t>John Lavoie</t>
  </si>
  <si>
    <t>Greater Lawrence Regional Vocational Technical</t>
  </si>
  <si>
    <t>08230000</t>
  </si>
  <si>
    <t>02723</t>
  </si>
  <si>
    <t>Fall River</t>
  </si>
  <si>
    <t>251 Stonehaven Rd</t>
  </si>
  <si>
    <t>Thomas Aubin</t>
  </si>
  <si>
    <t>Greater Fall River Regional Vocational Technical</t>
  </si>
  <si>
    <t>08210000</t>
  </si>
  <si>
    <t>01033</t>
  </si>
  <si>
    <t>Granby</t>
  </si>
  <si>
    <t>387 East State Street</t>
  </si>
  <si>
    <t>Sheryl Stanton</t>
  </si>
  <si>
    <t>01110000</t>
  </si>
  <si>
    <t>01519</t>
  </si>
  <si>
    <t>Grafton</t>
  </si>
  <si>
    <t>30 Providence Rd</t>
  </si>
  <si>
    <t>James Cummings</t>
  </si>
  <si>
    <t>01100000</t>
  </si>
  <si>
    <t>02536</t>
  </si>
  <si>
    <t>East Falmouth</t>
  </si>
  <si>
    <t>263 Hill &amp; Plain Road</t>
  </si>
  <si>
    <t>Margaret Frieswyk</t>
  </si>
  <si>
    <t>Gosnold</t>
  </si>
  <si>
    <t>01090000</t>
  </si>
  <si>
    <t>01930</t>
  </si>
  <si>
    <t>Gloucester</t>
  </si>
  <si>
    <t>2 Blackburn Drive</t>
  </si>
  <si>
    <t>Richard Safier</t>
  </si>
  <si>
    <t>01070000</t>
  </si>
  <si>
    <t>02746</t>
  </si>
  <si>
    <t>190 Ashley Boulevard</t>
  </si>
  <si>
    <t>Stephen Furtado</t>
  </si>
  <si>
    <t>Global Learning Charter Public (District)</t>
  </si>
  <si>
    <t>04960000</t>
  </si>
  <si>
    <t>Gill-Montague</t>
  </si>
  <si>
    <t>06740000</t>
  </si>
  <si>
    <t>01833</t>
  </si>
  <si>
    <t>Georgetown</t>
  </si>
  <si>
    <t>51 North Street</t>
  </si>
  <si>
    <t>Carol Jacobs</t>
  </si>
  <si>
    <t>01050000</t>
  </si>
  <si>
    <t>Gateway</t>
  </si>
  <si>
    <t>06720000</t>
  </si>
  <si>
    <t>01440</t>
  </si>
  <si>
    <t>Gardner</t>
  </si>
  <si>
    <t>70 Waterford Street</t>
  </si>
  <si>
    <t>Mark Pellegrino</t>
  </si>
  <si>
    <t>01030000</t>
  </si>
  <si>
    <t>Frontier</t>
  </si>
  <si>
    <t>06700000</t>
  </si>
  <si>
    <t>Freetown-Lakeville</t>
  </si>
  <si>
    <t>06650000</t>
  </si>
  <si>
    <t>82 Industrial Blvd</t>
  </si>
  <si>
    <t>Richard Martin</t>
  </si>
  <si>
    <t>Franklin County Regional Vocational Technical</t>
  </si>
  <si>
    <t>08180000</t>
  </si>
  <si>
    <t>355 East Central Street</t>
  </si>
  <si>
    <t>Maureen Sabolinski</t>
  </si>
  <si>
    <t>01010000</t>
  </si>
  <si>
    <t>01434</t>
  </si>
  <si>
    <t>Devens</t>
  </si>
  <si>
    <t>49 Antietam Street</t>
  </si>
  <si>
    <t>Todd Sumner</t>
  </si>
  <si>
    <t>Francis W. Parker Charter Essential (District)</t>
  </si>
  <si>
    <t>04780000</t>
  </si>
  <si>
    <t>73 Mt. Wayte Avenue, Suite #5</t>
  </si>
  <si>
    <t>Robert Tremblay</t>
  </si>
  <si>
    <t>01000000</t>
  </si>
  <si>
    <t>02035</t>
  </si>
  <si>
    <t>Foxborough</t>
  </si>
  <si>
    <t>131 Central Street</t>
  </si>
  <si>
    <t>Mark Logan</t>
  </si>
  <si>
    <t>Foxborough Regional Charter (District)</t>
  </si>
  <si>
    <t>04460000</t>
  </si>
  <si>
    <t>C/O Igo Administration Building</t>
  </si>
  <si>
    <t>60 South Street</t>
  </si>
  <si>
    <t>Debra Spinelli</t>
  </si>
  <si>
    <t>00990000</t>
  </si>
  <si>
    <t>248 Colrain Road</t>
  </si>
  <si>
    <t>Peter Garbus</t>
  </si>
  <si>
    <t>Four Rivers Charter Public (District)</t>
  </si>
  <si>
    <t>04130000</t>
  </si>
  <si>
    <t>Florida</t>
  </si>
  <si>
    <t>56 North County Rd</t>
  </si>
  <si>
    <t>00980000</t>
  </si>
  <si>
    <t>376 South Street</t>
  </si>
  <si>
    <t>Andre Ravenelle</t>
  </si>
  <si>
    <t>00970000</t>
  </si>
  <si>
    <t>PO Box 679</t>
  </si>
  <si>
    <t>555 N Main Street</t>
  </si>
  <si>
    <t>Farmington River Reg</t>
  </si>
  <si>
    <t>06620000</t>
  </si>
  <si>
    <t>340 Teaticket Hwy</t>
  </si>
  <si>
    <t>Nancy Taylor</t>
  </si>
  <si>
    <t>Falmouth</t>
  </si>
  <si>
    <t>00960000</t>
  </si>
  <si>
    <t>02720</t>
  </si>
  <si>
    <t>417 Rock Street</t>
  </si>
  <si>
    <t>Matthew Malone</t>
  </si>
  <si>
    <t>00950000</t>
  </si>
  <si>
    <t>02719</t>
  </si>
  <si>
    <t>Fairhaven</t>
  </si>
  <si>
    <t>128 Washington Street</t>
  </si>
  <si>
    <t>Robert Baldwin</t>
  </si>
  <si>
    <t>00940000</t>
  </si>
  <si>
    <t>02128</t>
  </si>
  <si>
    <t>East Boston</t>
  </si>
  <si>
    <t>58 Moore Street</t>
  </si>
  <si>
    <t>Owen Stearns</t>
  </si>
  <si>
    <t>Excel Academy Charter (District)</t>
  </si>
  <si>
    <t>04100000</t>
  </si>
  <si>
    <t>121 Vine Street</t>
  </si>
  <si>
    <t>Frederick Foresteire</t>
  </si>
  <si>
    <t>00930000</t>
  </si>
  <si>
    <t>01937</t>
  </si>
  <si>
    <t>Hathorne</t>
  </si>
  <si>
    <t>P.O. Box 346</t>
  </si>
  <si>
    <t>565 Maple Street</t>
  </si>
  <si>
    <t>William Lupini</t>
  </si>
  <si>
    <t>Essex North Shore Agricultural and Technical School District</t>
  </si>
  <si>
    <t>08170000</t>
  </si>
  <si>
    <t>00910000</t>
  </si>
  <si>
    <t>02115</t>
  </si>
  <si>
    <t>c/o 102 Cahners Hall</t>
  </si>
  <si>
    <t>360 Huntington Avenue</t>
  </si>
  <si>
    <t>Caren Walker Gregory</t>
  </si>
  <si>
    <t>Edward M. Kennedy Academy for Health Careers (Horace Mann Charter) (District)</t>
  </si>
  <si>
    <t>04520000</t>
  </si>
  <si>
    <t>Edgartown</t>
  </si>
  <si>
    <t>00890000</t>
  </si>
  <si>
    <t>02356</t>
  </si>
  <si>
    <t>North Easton</t>
  </si>
  <si>
    <t>PO Box 359</t>
  </si>
  <si>
    <t>Andrew Keough</t>
  </si>
  <si>
    <t>Easton</t>
  </si>
  <si>
    <t>00880000</t>
  </si>
  <si>
    <t>Second Floor</t>
  </si>
  <si>
    <t>50 Payson Avenue</t>
  </si>
  <si>
    <t>Nancy Follansbee</t>
  </si>
  <si>
    <t>00860000</t>
  </si>
  <si>
    <t>Eastham</t>
  </si>
  <si>
    <t>00850000</t>
  </si>
  <si>
    <t>01028</t>
  </si>
  <si>
    <t>East Longmeadow</t>
  </si>
  <si>
    <t>180 Maple Street</t>
  </si>
  <si>
    <t>Gordon Smith</t>
  </si>
  <si>
    <t>00870000</t>
  </si>
  <si>
    <t>02333</t>
  </si>
  <si>
    <t>East Bridgewater</t>
  </si>
  <si>
    <t>143 Plymouth Street</t>
  </si>
  <si>
    <t>Elizabeth Legault</t>
  </si>
  <si>
    <t>00830000</t>
  </si>
  <si>
    <t>02332</t>
  </si>
  <si>
    <t>Duxbury</t>
  </si>
  <si>
    <t>93 Chandler Street</t>
  </si>
  <si>
    <t>Benedict Tantillo</t>
  </si>
  <si>
    <t>00820000</t>
  </si>
  <si>
    <t>01571</t>
  </si>
  <si>
    <t>Dudley</t>
  </si>
  <si>
    <t>68 Dudley Oxford Road</t>
  </si>
  <si>
    <t>Gregg Desto</t>
  </si>
  <si>
    <t>Dudley-Charlton Reg</t>
  </si>
  <si>
    <t>06580000</t>
  </si>
  <si>
    <t>02119</t>
  </si>
  <si>
    <t>6 Shirley Street</t>
  </si>
  <si>
    <t>Dawn Lewis</t>
  </si>
  <si>
    <t>Dudley Street Neighborhood Charter School (District)</t>
  </si>
  <si>
    <t>04070000</t>
  </si>
  <si>
    <t>01826</t>
  </si>
  <si>
    <t>Dracut</t>
  </si>
  <si>
    <t>2063 Lakeview Avenue</t>
  </si>
  <si>
    <t>Steven Stone</t>
  </si>
  <si>
    <t>00790000</t>
  </si>
  <si>
    <t>Dover-Sherborn</t>
  </si>
  <si>
    <t>06550000</t>
  </si>
  <si>
    <t>00780000</t>
  </si>
  <si>
    <t>01516</t>
  </si>
  <si>
    <t>Douglas</t>
  </si>
  <si>
    <t>21 Davis Street</t>
  </si>
  <si>
    <t>Norman Yvon</t>
  </si>
  <si>
    <t>00770000</t>
  </si>
  <si>
    <t>Dighton-Rehoboth</t>
  </si>
  <si>
    <t>06500000</t>
  </si>
  <si>
    <t>01432</t>
  </si>
  <si>
    <t>Dennis-Yarmouth</t>
  </si>
  <si>
    <t>06450000</t>
  </si>
  <si>
    <t>Deerfield</t>
  </si>
  <si>
    <t>00740000</t>
  </si>
  <si>
    <t>02026</t>
  </si>
  <si>
    <t>Dedham</t>
  </si>
  <si>
    <t>100 Whiting Avenue</t>
  </si>
  <si>
    <t>Michael Welch</t>
  </si>
  <si>
    <t>00730000</t>
  </si>
  <si>
    <t>02748</t>
  </si>
  <si>
    <t>Dartmouth</t>
  </si>
  <si>
    <t>8 Bush Street</t>
  </si>
  <si>
    <t>Bonny Gifford</t>
  </si>
  <si>
    <t>00720000</t>
  </si>
  <si>
    <t>01923</t>
  </si>
  <si>
    <t>Danvers</t>
  </si>
  <si>
    <t>64 Cabot Road</t>
  </si>
  <si>
    <t>Lisa Dana</t>
  </si>
  <si>
    <t>00710000</t>
  </si>
  <si>
    <t>Conway</t>
  </si>
  <si>
    <t>00680000</t>
  </si>
  <si>
    <t>2120 Dorchester Avenue</t>
  </si>
  <si>
    <t>John Chistolini</t>
  </si>
  <si>
    <t>Conservatory Lab Charter (District)</t>
  </si>
  <si>
    <t>04390000</t>
  </si>
  <si>
    <t>01742</t>
  </si>
  <si>
    <t>Concord</t>
  </si>
  <si>
    <t>120 Meriam Rd</t>
  </si>
  <si>
    <t>Diana Rigby</t>
  </si>
  <si>
    <t>Concord-Carlisle</t>
  </si>
  <si>
    <t>06400000</t>
  </si>
  <si>
    <t>00670000</t>
  </si>
  <si>
    <t>190 Hampshire Street</t>
  </si>
  <si>
    <t>Mary Chance</t>
  </si>
  <si>
    <t>Community Day Charter Public School - R. Kingman Webster (District)</t>
  </si>
  <si>
    <t>04310000</t>
  </si>
  <si>
    <t>Community Day Charter Public School - Prospect (District)</t>
  </si>
  <si>
    <t>04400000</t>
  </si>
  <si>
    <t>Community Day Charter Public School - Gateway (District)</t>
  </si>
  <si>
    <t>04260000</t>
  </si>
  <si>
    <t>02141</t>
  </si>
  <si>
    <t>245 Bent Street</t>
  </si>
  <si>
    <t>Caleb Hurst-Hiller</t>
  </si>
  <si>
    <t>Community Charter School of Cambridge (District)</t>
  </si>
  <si>
    <t>04360000</t>
  </si>
  <si>
    <t>01851</t>
  </si>
  <si>
    <t>1857 Middlesex Street</t>
  </si>
  <si>
    <t>Frederick Randall</t>
  </si>
  <si>
    <t>Collegiate Charter School of Lowell (District)</t>
  </si>
  <si>
    <t>35030000</t>
  </si>
  <si>
    <t>02025</t>
  </si>
  <si>
    <t>Cohasset</t>
  </si>
  <si>
    <t>143 Pond Street</t>
  </si>
  <si>
    <t>Louise Demas</t>
  </si>
  <si>
    <t>00650000</t>
  </si>
  <si>
    <t>637 Washington Street</t>
  </si>
  <si>
    <t>Thabiti Brown</t>
  </si>
  <si>
    <t>Codman Academy Charter Public (District)</t>
  </si>
  <si>
    <t>04380000</t>
  </si>
  <si>
    <t>01510</t>
  </si>
  <si>
    <t>Clinton</t>
  </si>
  <si>
    <t>150 School Street</t>
  </si>
  <si>
    <t>Terrance Ingano</t>
  </si>
  <si>
    <t>00640000</t>
  </si>
  <si>
    <t>Clarksburg</t>
  </si>
  <si>
    <t>777 West Crossroad</t>
  </si>
  <si>
    <t>00630000</t>
  </si>
  <si>
    <t>02130</t>
  </si>
  <si>
    <t>3rd Flr</t>
  </si>
  <si>
    <t>31 Heath Street</t>
  </si>
  <si>
    <t>Wanda Nascimento</t>
  </si>
  <si>
    <t>City on a Hill Charter Public School New Bedford (District)</t>
  </si>
  <si>
    <t>35070000</t>
  </si>
  <si>
    <t>City on a Hill Charter Public School Dudley Square (District)</t>
  </si>
  <si>
    <t>35040000</t>
  </si>
  <si>
    <t>City on a Hill Charter Public School Circuit Street (District)</t>
  </si>
  <si>
    <t>04370000</t>
  </si>
  <si>
    <t>01701</t>
  </si>
  <si>
    <t>139 Newbury St</t>
  </si>
  <si>
    <t>Kristin Harrison</t>
  </si>
  <si>
    <t>Christa McAuliffe Charter Public (District)</t>
  </si>
  <si>
    <t>04180000</t>
  </si>
  <si>
    <t>01020</t>
  </si>
  <si>
    <t>180 Broadway Street</t>
  </si>
  <si>
    <t>Richard Rege</t>
  </si>
  <si>
    <t>00610000</t>
  </si>
  <si>
    <t>Chesterfield-Goshen</t>
  </si>
  <si>
    <t>06320000</t>
  </si>
  <si>
    <t>01225</t>
  </si>
  <si>
    <t>Cheshire</t>
  </si>
  <si>
    <t>c/o City Hall Room 216</t>
  </si>
  <si>
    <t>500 Broadway Street</t>
  </si>
  <si>
    <t>Mary Bourque</t>
  </si>
  <si>
    <t>00570000</t>
  </si>
  <si>
    <t>01824</t>
  </si>
  <si>
    <t>Chelmsford</t>
  </si>
  <si>
    <t>230 North Road</t>
  </si>
  <si>
    <t>Roger Lang</t>
  </si>
  <si>
    <t>00560000</t>
  </si>
  <si>
    <t>Rt 8</t>
  </si>
  <si>
    <t>Central Berkshire</t>
  </si>
  <si>
    <t>06350000</t>
  </si>
  <si>
    <t>02330</t>
  </si>
  <si>
    <t>Carver</t>
  </si>
  <si>
    <t>3 Carver Square Blvd.</t>
  </si>
  <si>
    <t>Scott Knief</t>
  </si>
  <si>
    <t>00520000</t>
  </si>
  <si>
    <t>01741</t>
  </si>
  <si>
    <t>Carlisle</t>
  </si>
  <si>
    <t>83 School Street</t>
  </si>
  <si>
    <t>James O'Shea</t>
  </si>
  <si>
    <t>00510000</t>
  </si>
  <si>
    <t>02645</t>
  </si>
  <si>
    <t>Harwich</t>
  </si>
  <si>
    <t>351 Pleasant Lake Avenue</t>
  </si>
  <si>
    <t>Robert Sanborn</t>
  </si>
  <si>
    <t>Cape Cod Regional Vocational Technical</t>
  </si>
  <si>
    <t>08150000</t>
  </si>
  <si>
    <t>195 Route 137</t>
  </si>
  <si>
    <t>Paul Niles</t>
  </si>
  <si>
    <t>Cape Cod Lighthouse Charter (District)</t>
  </si>
  <si>
    <t>04320000</t>
  </si>
  <si>
    <t>02021</t>
  </si>
  <si>
    <t>Canton</t>
  </si>
  <si>
    <t>960 Washington Street</t>
  </si>
  <si>
    <t>Jennifer Fischer-Mueller</t>
  </si>
  <si>
    <t>00500000</t>
  </si>
  <si>
    <t>159 Thorndike Street</t>
  </si>
  <si>
    <t>Kenneth Salim</t>
  </si>
  <si>
    <t>00490000</t>
  </si>
  <si>
    <t>01803</t>
  </si>
  <si>
    <t>Burlington</t>
  </si>
  <si>
    <t>123 Cambridge Street</t>
  </si>
  <si>
    <t>Eric Conti</t>
  </si>
  <si>
    <t>00480000</t>
  </si>
  <si>
    <t>02445</t>
  </si>
  <si>
    <t>Brookline</t>
  </si>
  <si>
    <t>333 Washington Street</t>
  </si>
  <si>
    <t>Andrew Bott</t>
  </si>
  <si>
    <t>00460000</t>
  </si>
  <si>
    <t>Brookfield</t>
  </si>
  <si>
    <t>00450000</t>
  </si>
  <si>
    <t>02131</t>
  </si>
  <si>
    <t>Roslindale</t>
  </si>
  <si>
    <t>190 Cummins Highway</t>
  </si>
  <si>
    <t>Kimberly Steadman</t>
  </si>
  <si>
    <t>Brooke Charter School (District)</t>
  </si>
  <si>
    <t>04280000</t>
  </si>
  <si>
    <t>43 Crescent Street</t>
  </si>
  <si>
    <t>Kathleen Smith</t>
  </si>
  <si>
    <t>00440000</t>
  </si>
  <si>
    <t>207 Hart Street</t>
  </si>
  <si>
    <t>Alexandre Magalhaes</t>
  </si>
  <si>
    <t>Bristol-Plymouth Regional Vocational Technical</t>
  </si>
  <si>
    <t>08100000</t>
  </si>
  <si>
    <t>02715</t>
  </si>
  <si>
    <t>Dighton</t>
  </si>
  <si>
    <t>135 Center Street</t>
  </si>
  <si>
    <t>Stephen Dempsey</t>
  </si>
  <si>
    <t>Bristol County Agricultural</t>
  </si>
  <si>
    <t>09100000</t>
  </si>
  <si>
    <t>Brimfield</t>
  </si>
  <si>
    <t>00430000</t>
  </si>
  <si>
    <t>Bridgewater-Raynham</t>
  </si>
  <si>
    <t>06250000</t>
  </si>
  <si>
    <t>02121</t>
  </si>
  <si>
    <t>2 McLellan Street</t>
  </si>
  <si>
    <t>Yully Cha</t>
  </si>
  <si>
    <t>Bridge Boston Charter School (District)</t>
  </si>
  <si>
    <t>04170000</t>
  </si>
  <si>
    <t>Brewster</t>
  </si>
  <si>
    <t>00410000</t>
  </si>
  <si>
    <t>02184</t>
  </si>
  <si>
    <t>Braintree</t>
  </si>
  <si>
    <t>348 Pond Street</t>
  </si>
  <si>
    <t>Frank Hackett</t>
  </si>
  <si>
    <t>00400000</t>
  </si>
  <si>
    <t>01505</t>
  </si>
  <si>
    <t>Boylston</t>
  </si>
  <si>
    <t>215 Main Street</t>
  </si>
  <si>
    <t>Nadine Ekstrom</t>
  </si>
  <si>
    <t>00390000</t>
  </si>
  <si>
    <t>00380000</t>
  </si>
  <si>
    <t>36 Sandwich Rd</t>
  </si>
  <si>
    <t>Steven Lamarche</t>
  </si>
  <si>
    <t>00360000</t>
  </si>
  <si>
    <t>02136</t>
  </si>
  <si>
    <t>Hyde Park</t>
  </si>
  <si>
    <t>1415 Hyde Park Ave</t>
  </si>
  <si>
    <t>Alexandra Banhares-Buckmire</t>
  </si>
  <si>
    <t>Boston Renaissance Charter Public (District)</t>
  </si>
  <si>
    <t>04810000</t>
  </si>
  <si>
    <t>1286 Hyde Park Avenue</t>
  </si>
  <si>
    <t>Sharon Liszanckie</t>
  </si>
  <si>
    <t>Boston Preparatory Charter Public (District)</t>
  </si>
  <si>
    <t>04160000</t>
  </si>
  <si>
    <t>02135</t>
  </si>
  <si>
    <t>Brighton</t>
  </si>
  <si>
    <t>20 Warren St.</t>
  </si>
  <si>
    <t>Matthew Holzer</t>
  </si>
  <si>
    <t>Boston Green Academy Horace Mann Charter School (District)</t>
  </si>
  <si>
    <t>04110000</t>
  </si>
  <si>
    <t>20 Kearsarge Ave</t>
  </si>
  <si>
    <t>Alison Hramiec</t>
  </si>
  <si>
    <t>Boston Day and Evening Academy Charter (District)</t>
  </si>
  <si>
    <t>04240000</t>
  </si>
  <si>
    <t>02125</t>
  </si>
  <si>
    <t>11 Mayhew Street</t>
  </si>
  <si>
    <t>Shannah Varon</t>
  </si>
  <si>
    <t>Boston Collegiate Charter (District)</t>
  </si>
  <si>
    <t>04490000</t>
  </si>
  <si>
    <t>2300 Washington Street</t>
  </si>
  <si>
    <t>Tommy Chang</t>
  </si>
  <si>
    <t>00350000</t>
  </si>
  <si>
    <t>800 Randolph Street</t>
  </si>
  <si>
    <t>James Quaglia</t>
  </si>
  <si>
    <t>Blue Hills Regional Vocational Technical</t>
  </si>
  <si>
    <t>08060000</t>
  </si>
  <si>
    <t>Blackstone-Millville</t>
  </si>
  <si>
    <t>06220000</t>
  </si>
  <si>
    <t>01568</t>
  </si>
  <si>
    <t>Upton</t>
  </si>
  <si>
    <t>65 Pleasant Street</t>
  </si>
  <si>
    <t>Michael Fitzpatrick</t>
  </si>
  <si>
    <t>Blackstone Valley Regional Vocational Technical</t>
  </si>
  <si>
    <t>08050000</t>
  </si>
  <si>
    <t>365 Boston Rd</t>
  </si>
  <si>
    <t>Timothy Piwowar</t>
  </si>
  <si>
    <t>00310000</t>
  </si>
  <si>
    <t>01915</t>
  </si>
  <si>
    <t>Beverly</t>
  </si>
  <si>
    <t>70 Balch St.</t>
  </si>
  <si>
    <t>Steven Hiersche</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</si>
  <si>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</si>
  <si>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</si>
  <si>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</si>
  <si>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</si>
  <si>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</si>
  <si>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</si>
  <si>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</si>
  <si>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</si>
  <si>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</si>
  <si>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</si>
  <si>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</si>
  <si>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</si>
  <si>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</si>
  <si>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</si>
  <si>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</si>
  <si>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Julia Bowen</t>
  </si>
  <si>
    <t>Berkshire Arts and Technology Charter Public (District)</t>
  </si>
  <si>
    <t>04140000</t>
  </si>
  <si>
    <t>02779</t>
  </si>
  <si>
    <t>Berkley</t>
  </si>
  <si>
    <t>21 North Main Street</t>
  </si>
  <si>
    <t>Thomas Lynch</t>
  </si>
  <si>
    <t>00270000</t>
  </si>
  <si>
    <t>25 Memorial Drive</t>
  </si>
  <si>
    <t>Marlena Afonso</t>
  </si>
  <si>
    <t>Bentley Academy Charter School (District)</t>
  </si>
  <si>
    <t>35110000</t>
  </si>
  <si>
    <t>201 Main Street</t>
  </si>
  <si>
    <t>Heather Zolnowski</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</si>
  <si>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</si>
  <si>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</si>
  <si>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</si>
  <si>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</si>
  <si>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</si>
  <si>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</si>
  <si>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</si>
  <si>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</si>
  <si>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</si>
  <si>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</si>
  <si>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John Phelan</t>
  </si>
  <si>
    <t>00260000</t>
  </si>
  <si>
    <t>02019</t>
  </si>
  <si>
    <t>Bellingham</t>
  </si>
  <si>
    <t>4 Mechanic Street</t>
  </si>
  <si>
    <t>Peter Marano</t>
  </si>
  <si>
    <t>00250000</t>
  </si>
  <si>
    <t>01007</t>
  </si>
  <si>
    <t>Belchertown</t>
  </si>
  <si>
    <t>PO Box 841</t>
  </si>
  <si>
    <t>Karol Coffin</t>
  </si>
  <si>
    <t>00240000</t>
  </si>
  <si>
    <t>01730</t>
  </si>
  <si>
    <t>Bedford</t>
  </si>
  <si>
    <t>97 McMahon Road</t>
  </si>
  <si>
    <t>Jonathan Sills</t>
  </si>
  <si>
    <t>00230000</t>
  </si>
  <si>
    <t>01104</t>
  </si>
  <si>
    <t>2001 Roosevelt Avenue</t>
  </si>
  <si>
    <t>Timothy Sneed</t>
  </si>
  <si>
    <t>Baystate Academy Charter Public School (District)</t>
  </si>
  <si>
    <t>35020000</t>
  </si>
  <si>
    <t>165 Bearses Way</t>
  </si>
  <si>
    <t>Sheila Kukstis</t>
  </si>
  <si>
    <t>Barnstable Community Horace Mann Charter Public (District)</t>
  </si>
  <si>
    <t>04270000</t>
  </si>
  <si>
    <t>P O Box 955</t>
  </si>
  <si>
    <t>Meg Mayo-Brown</t>
  </si>
  <si>
    <t>Barnstable</t>
  </si>
  <si>
    <t>00200000</t>
  </si>
  <si>
    <t>Ayer</t>
  </si>
  <si>
    <t>115 Washington Street</t>
  </si>
  <si>
    <t>Ayer Shirley School District</t>
  </si>
  <si>
    <t>06160000</t>
  </si>
  <si>
    <t>02322</t>
  </si>
  <si>
    <t>Avon</t>
  </si>
  <si>
    <t>1 Patrick Clark Drive</t>
  </si>
  <si>
    <t>Paul Zinni</t>
  </si>
  <si>
    <t>00180000</t>
  </si>
  <si>
    <t>01501</t>
  </si>
  <si>
    <t>Auburn</t>
  </si>
  <si>
    <t>5 West Street</t>
  </si>
  <si>
    <t>Maryellen Brunelle</t>
  </si>
  <si>
    <t>00170000</t>
  </si>
  <si>
    <t>02703</t>
  </si>
  <si>
    <t>Attleboro</t>
  </si>
  <si>
    <t>100 Rathbun Willard Drive</t>
  </si>
  <si>
    <t>David Sawyer</t>
  </si>
  <si>
    <t>00160000</t>
  </si>
  <si>
    <t>02721</t>
  </si>
  <si>
    <t>37 Park Street Street</t>
  </si>
  <si>
    <t>Robert Beatty</t>
  </si>
  <si>
    <t>Atlantis Charter (District)</t>
  </si>
  <si>
    <t>04910000</t>
  </si>
  <si>
    <t>1062 Pleasant Street</t>
  </si>
  <si>
    <t>Athol-Royalston</t>
  </si>
  <si>
    <t>06150000</t>
  </si>
  <si>
    <t>215 Fitchburg Street</t>
  </si>
  <si>
    <t>Ernest Houle</t>
  </si>
  <si>
    <t>Assabet Valley Regional Vocational Technical</t>
  </si>
  <si>
    <t>08010000</t>
  </si>
  <si>
    <t>01721</t>
  </si>
  <si>
    <t>Ashland</t>
  </si>
  <si>
    <t>87 West Union Street</t>
  </si>
  <si>
    <t>James Adams</t>
  </si>
  <si>
    <t>00140000</t>
  </si>
  <si>
    <t>Ashburnham-Westminster</t>
  </si>
  <si>
    <t>06100000</t>
  </si>
  <si>
    <t>02476</t>
  </si>
  <si>
    <t>Arlington</t>
  </si>
  <si>
    <t>869 Massachusetts Avenue</t>
  </si>
  <si>
    <t>Kathleen Bodie</t>
  </si>
  <si>
    <t>00100000</t>
  </si>
  <si>
    <t>02724</t>
  </si>
  <si>
    <t>263 Hamlet Street</t>
  </si>
  <si>
    <t>Kristen Pavao</t>
  </si>
  <si>
    <t>Argosy Collegiate Charter School (District)</t>
  </si>
  <si>
    <t>35090000</t>
  </si>
  <si>
    <t>36 Bartlet Street</t>
  </si>
  <si>
    <t>Sheldon Berman</t>
  </si>
  <si>
    <t>00090000</t>
  </si>
  <si>
    <t>Amherst-Pelham</t>
  </si>
  <si>
    <t>06050000</t>
  </si>
  <si>
    <t>00080000</t>
  </si>
  <si>
    <t>01913</t>
  </si>
  <si>
    <t>Amesbury</t>
  </si>
  <si>
    <t>5 Highland Street</t>
  </si>
  <si>
    <t>Gary Reese</t>
  </si>
  <si>
    <t>00070000</t>
  </si>
  <si>
    <t>26 Madeira Avenue</t>
  </si>
  <si>
    <t>Will Gardner</t>
  </si>
  <si>
    <t>Alma del Mar Charter School (District)</t>
  </si>
  <si>
    <t>04090000</t>
  </si>
  <si>
    <t>01030</t>
  </si>
  <si>
    <t>Feeding Hills</t>
  </si>
  <si>
    <t>Suite 1</t>
  </si>
  <si>
    <t>1305 Springfield St</t>
  </si>
  <si>
    <t>William Sapelli</t>
  </si>
  <si>
    <t>Agawam</t>
  </si>
  <si>
    <t>00050000</t>
  </si>
  <si>
    <t>201 Forest Street</t>
  </si>
  <si>
    <t>Anders Lewis</t>
  </si>
  <si>
    <t>Advanced Math and Science Academy Charter (District)</t>
  </si>
  <si>
    <t>04300000</t>
  </si>
  <si>
    <t>191 Church St</t>
  </si>
  <si>
    <t>Robert Putnam</t>
  </si>
  <si>
    <t>Adams-Cheshire</t>
  </si>
  <si>
    <t>06030000</t>
  </si>
  <si>
    <t>02743</t>
  </si>
  <si>
    <t>Acushnet</t>
  </si>
  <si>
    <t>708 Middle Road</t>
  </si>
  <si>
    <t>Stephen Donovan</t>
  </si>
  <si>
    <t>00030000</t>
  </si>
  <si>
    <t>01720</t>
  </si>
  <si>
    <t>Acton</t>
  </si>
  <si>
    <t>16 Charter Rd</t>
  </si>
  <si>
    <t>Glenn Brand</t>
  </si>
  <si>
    <t>Acton-Boxborough</t>
  </si>
  <si>
    <t>06000000</t>
  </si>
  <si>
    <t>1 Westinghouse Plaza</t>
  </si>
  <si>
    <t>Spencer Blasdale</t>
  </si>
  <si>
    <t>Academy Of the Pacific Rim Charter Public (District)</t>
  </si>
  <si>
    <t>04120000</t>
  </si>
  <si>
    <t>02351</t>
  </si>
  <si>
    <t>Abington</t>
  </si>
  <si>
    <t>171 Adams St</t>
  </si>
  <si>
    <t>Peter Schafer</t>
  </si>
  <si>
    <t>00010000</t>
  </si>
  <si>
    <t>01606</t>
  </si>
  <si>
    <t>10 New Bond Street</t>
  </si>
  <si>
    <t>Brian Haas</t>
  </si>
  <si>
    <t>Abby Kelley Foster Charter Public (District)</t>
  </si>
  <si>
    <t>04450000</t>
  </si>
  <si>
    <t>Zip</t>
  </si>
  <si>
    <t>State</t>
  </si>
  <si>
    <t>Town</t>
  </si>
  <si>
    <t>Address 2</t>
  </si>
  <si>
    <t>Address 1</t>
  </si>
  <si>
    <t>Contact Name</t>
  </si>
  <si>
    <t>Function</t>
  </si>
  <si>
    <t>Org Type</t>
  </si>
  <si>
    <t>Org Name</t>
  </si>
  <si>
    <t>Org Code</t>
  </si>
  <si>
    <t>Phone #:</t>
  </si>
  <si>
    <t>District Information</t>
  </si>
  <si>
    <t>District value</t>
  </si>
  <si>
    <t>district code</t>
  </si>
  <si>
    <t>Liasons</t>
  </si>
  <si>
    <t>Name</t>
  </si>
  <si>
    <t>Phone</t>
  </si>
  <si>
    <t>Common Values</t>
  </si>
  <si>
    <t>Budget Workbook</t>
  </si>
  <si>
    <t>LINE VALUES</t>
  </si>
  <si>
    <t>Line 1: Administrator Salaries</t>
  </si>
  <si>
    <t xml:space="preserve">Other </t>
  </si>
  <si>
    <t xml:space="preserve">Grant Program Manager/Coordinator </t>
  </si>
  <si>
    <r>
      <t>Line 2: Instructional</t>
    </r>
    <r>
      <rPr>
        <b/>
        <sz val="11"/>
        <color indexed="60"/>
        <rFont val="Calibri"/>
        <family val="2"/>
      </rPr>
      <t xml:space="preserve"> / </t>
    </r>
    <r>
      <rPr>
        <b/>
        <sz val="11"/>
        <color indexed="8"/>
        <rFont val="Calibri"/>
        <family val="2"/>
      </rPr>
      <t>Professional Staff Salaries</t>
    </r>
  </si>
  <si>
    <t xml:space="preserve">Classroom Teachers  </t>
  </si>
  <si>
    <t xml:space="preserve">Instructional Coaches </t>
  </si>
  <si>
    <t xml:space="preserve">Certified Specialist Teachers (providing individualized instruction)  </t>
  </si>
  <si>
    <t xml:space="preserve">Instructional Coordinators and Team Leaders  </t>
  </si>
  <si>
    <t xml:space="preserve">Medical / Therapeutic Services </t>
  </si>
  <si>
    <t xml:space="preserve">Librarians and Media Center Directors </t>
  </si>
  <si>
    <t xml:space="preserve">Professional Development Directors/Coordinators  </t>
  </si>
  <si>
    <t xml:space="preserve">Guidance or School Adjustment Counselors, Social Workers  </t>
  </si>
  <si>
    <t xml:space="preserve">Psychological Service Providers </t>
  </si>
  <si>
    <r>
      <rPr>
        <sz val="7"/>
        <color theme="1"/>
        <rFont val="Times New Roman"/>
        <family val="1"/>
      </rPr>
      <t xml:space="preserve"> </t>
    </r>
    <r>
      <rPr>
        <sz val="9"/>
        <color theme="1"/>
        <rFont val="Calibri"/>
        <family val="2"/>
        <scheme val="minor"/>
      </rPr>
      <t xml:space="preserve">School Physicians and School Nurses  </t>
    </r>
  </si>
  <si>
    <t xml:space="preserve">Other  </t>
  </si>
  <si>
    <t>Line 3: Support Staff Salaries</t>
  </si>
  <si>
    <t xml:space="preserve">Non-Clerical Paraprofessionals/Instructional Assistants </t>
  </si>
  <si>
    <t xml:space="preserve">Secretary/Bookkeeper/Clerical Support  </t>
  </si>
  <si>
    <t>Parent Liaisons</t>
  </si>
  <si>
    <t>Line 4: Stipends</t>
  </si>
  <si>
    <t>Teacher/ Instructional Staff Professional Days</t>
  </si>
  <si>
    <t xml:space="preserve">Administrators </t>
  </si>
  <si>
    <t xml:space="preserve">Support Staff  </t>
  </si>
  <si>
    <t>Line 6: Contractual Services</t>
  </si>
  <si>
    <t xml:space="preserve">Instructional Services </t>
  </si>
  <si>
    <t xml:space="preserve">Consultants/Professional  Development for Teachers &amp; Support Staff </t>
  </si>
  <si>
    <r>
      <rPr>
        <sz val="7"/>
        <color theme="1"/>
        <rFont val="Times New Roman"/>
        <family val="1"/>
      </rPr>
      <t xml:space="preserve"> </t>
    </r>
    <r>
      <rPr>
        <sz val="9"/>
        <color theme="1"/>
        <rFont val="Calibri"/>
        <family val="2"/>
        <scheme val="minor"/>
      </rPr>
      <t>Substitutes (long and/or short term)</t>
    </r>
  </si>
  <si>
    <t>Non-Clerical Paraprofessionals/Instructional Assistants</t>
  </si>
  <si>
    <t xml:space="preserve">Secretary/Bookkeeper/Clerical Support </t>
  </si>
  <si>
    <t xml:space="preserve">Contracted Service Providers -- Private School Services </t>
  </si>
  <si>
    <t xml:space="preserve">Contracted Services Providers -- Other Student Services </t>
  </si>
  <si>
    <t>Line 7: Supplies &amp; Materials</t>
  </si>
  <si>
    <t>Instructional Technology</t>
  </si>
  <si>
    <t>Testing and Assessment Materials</t>
  </si>
  <si>
    <t>Other Instructional Materials (non-testing/assessment)</t>
  </si>
  <si>
    <t xml:space="preserve">General Classroom Supplies </t>
  </si>
  <si>
    <t xml:space="preserve">Office Supplies  </t>
  </si>
  <si>
    <t xml:space="preserve">Textbooks and Related Software/Media/Materials </t>
  </si>
  <si>
    <t>Line 8: Travel</t>
  </si>
  <si>
    <t>Grant Program Manager/Coordinator (supervisory)</t>
  </si>
  <si>
    <t xml:space="preserve">Certified Classroom Teachers (providing group instruction) </t>
  </si>
  <si>
    <t>Certified Specialist Teachers (providing individualized instruction)</t>
  </si>
  <si>
    <t>Line 9: Other Costs</t>
  </si>
  <si>
    <t>Memberships/Subscriptions</t>
  </si>
  <si>
    <t xml:space="preserve">Advertising  </t>
  </si>
  <si>
    <t xml:space="preserve">Student Transportation Services </t>
  </si>
  <si>
    <t>Rental/Lease of Equipment</t>
  </si>
  <si>
    <t>Maintenance of Equipment</t>
  </si>
  <si>
    <t xml:space="preserve">Maintenance of Technology </t>
  </si>
  <si>
    <t xml:space="preserve">Tuition to Non-Public Schools </t>
  </si>
  <si>
    <t xml:space="preserve">Tuition to Out-of-State Schools </t>
  </si>
  <si>
    <t>Tuition to Collaboratives</t>
  </si>
  <si>
    <t xml:space="preserve">Rental Lease of Buildings  </t>
  </si>
  <si>
    <t xml:space="preserve">Utility Services/ Telephone </t>
  </si>
  <si>
    <t>PRIMARY FUNCTIONS</t>
  </si>
  <si>
    <t>Customized values</t>
  </si>
  <si>
    <t>Workbook Information</t>
  </si>
  <si>
    <t>Title full name</t>
  </si>
  <si>
    <t>Title abbreviated</t>
  </si>
  <si>
    <t>Fiscal Year</t>
  </si>
  <si>
    <t>FY18</t>
  </si>
  <si>
    <t>Narrative</t>
  </si>
  <si>
    <t>Schedule A</t>
  </si>
  <si>
    <t>Budget and Indirect Cost Calculator</t>
  </si>
  <si>
    <t xml:space="preserve">TOTAL FUNDS REQUESTED </t>
  </si>
  <si>
    <t>SUB-TOTAL</t>
  </si>
  <si>
    <t>Select from Drop Down List</t>
  </si>
  <si>
    <r>
      <t xml:space="preserve">Amount
</t>
    </r>
    <r>
      <rPr>
        <sz val="10"/>
        <color rgb="FFFF0000"/>
        <rFont val="Arial"/>
        <family val="2"/>
      </rPr>
      <t>Do not use cents</t>
    </r>
  </si>
  <si>
    <r>
      <rPr>
        <b/>
        <sz val="10"/>
        <rFont val="Arial"/>
        <family val="2"/>
      </rPr>
      <t>EQUIPMENT:</t>
    </r>
    <r>
      <rPr>
        <b/>
        <sz val="9"/>
        <rFont val="Arial"/>
        <family val="2"/>
      </rPr>
      <t xml:space="preserve">
</t>
    </r>
    <r>
      <rPr>
        <sz val="9"/>
        <rFont val="Arial"/>
        <family val="2"/>
      </rPr>
      <t>Only list items costing $5,000+ per unit and having a useful life more than 1 year</t>
    </r>
  </si>
  <si>
    <t>OTHER COSTS:</t>
  </si>
  <si>
    <t>TRAVEL:  (mileage, conference registration, courses, hotels, etc)</t>
  </si>
  <si>
    <t>SUPPLIES AND MATERIALS:</t>
  </si>
  <si>
    <t>Rate Type</t>
  </si>
  <si>
    <t>Rate</t>
  </si>
  <si>
    <t>CONTRACTUAL SERVICES:</t>
  </si>
  <si>
    <t>Federal Insurance Contributions Act (FICA)</t>
  </si>
  <si>
    <t>Other Retirement Systems</t>
  </si>
  <si>
    <t>Health Insurance</t>
  </si>
  <si>
    <t>5b  Other</t>
  </si>
  <si>
    <t xml:space="preserve">5a  MTRS (automatically calculated if MTRS box is checked)  </t>
  </si>
  <si>
    <t>Brief Description</t>
  </si>
  <si>
    <t>FRINGE BENEFITS:</t>
  </si>
  <si>
    <t>MTRS</t>
  </si>
  <si>
    <t># of Staff</t>
  </si>
  <si>
    <t>STIPENDS:</t>
  </si>
  <si>
    <t>FTE</t>
  </si>
  <si>
    <t># of staff</t>
  </si>
  <si>
    <t>SUPPORT STAFF SALARIES:</t>
  </si>
  <si>
    <t>INSTRUCTIONAL/PROF STAFF:</t>
  </si>
  <si>
    <t>ADMINISTRATOR SALARIES:</t>
  </si>
  <si>
    <t>Notes</t>
  </si>
  <si>
    <t>Primary Function</t>
  </si>
  <si>
    <t>Expenditures</t>
  </si>
  <si>
    <t>Amount</t>
  </si>
  <si>
    <r>
      <t xml:space="preserve">Line Item Category: </t>
    </r>
    <r>
      <rPr>
        <sz val="10"/>
        <rFont val="Arial"/>
        <family val="2"/>
      </rPr>
      <t>Except for Stipends, select an option from the drop down menu.</t>
    </r>
  </si>
  <si>
    <t>Total requested</t>
  </si>
  <si>
    <t>Allocation</t>
  </si>
  <si>
    <t>Fundcode:</t>
  </si>
  <si>
    <t>*I/We assign the identified funds to the project described in the accompanying grant application.  The indicated agency is authorized to receive and disburse funds for the purpose of operating the project.</t>
  </si>
  <si>
    <t>Total of Assigned Funds</t>
  </si>
  <si>
    <t>* Authorized Signature</t>
  </si>
  <si>
    <t>Amount of 
Assigned Funds</t>
  </si>
  <si>
    <t>Name of Participating Agency</t>
  </si>
  <si>
    <t>Name of grant program/
Source of funds:</t>
  </si>
  <si>
    <t xml:space="preserve">Agency operating and administering the project:  </t>
  </si>
  <si>
    <t>Schedule A is to be completed if the applicant agency operates and administers a grant project using funds assigned from more than one agency.</t>
  </si>
  <si>
    <t>FY18 SCHEDULE A - Consolidated Assignment Schedule</t>
  </si>
  <si>
    <t>STANDARD APPLICATION FOR PROGRAM GRANTS</t>
  </si>
  <si>
    <t>MASSACHUSETTS DEPARTMENT OF ELEMENTARY AND SECONDARY EDUCATION</t>
  </si>
  <si>
    <t>(b) allocation less indirect</t>
  </si>
  <si>
    <t>INDIRECT COSTS *</t>
  </si>
  <si>
    <t xml:space="preserve">   maximum allowed</t>
  </si>
  <si>
    <t xml:space="preserve"> (a x b)</t>
  </si>
  <si>
    <t>Liaison's name</t>
  </si>
  <si>
    <t>Liaison's number</t>
  </si>
  <si>
    <t>IV, Part A (TIVA)</t>
  </si>
  <si>
    <t>IVA</t>
  </si>
  <si>
    <t>Access to Well-Rounded Education</t>
  </si>
  <si>
    <t>Safe and Healthy Schools</t>
  </si>
  <si>
    <t>Data Sources</t>
  </si>
  <si>
    <t>Intended Outcomes</t>
  </si>
  <si>
    <t>Use of Technology</t>
  </si>
  <si>
    <t>Safe &amp; Healthy Schools</t>
  </si>
  <si>
    <t>Well-Rounded Education</t>
  </si>
  <si>
    <t>Activities</t>
  </si>
  <si>
    <t>Mark with 'X' all that apply</t>
  </si>
  <si>
    <r>
      <t xml:space="preserve">Flex </t>
    </r>
    <r>
      <rPr>
        <b/>
        <sz val="10"/>
        <color theme="1"/>
        <rFont val="Arial"/>
        <family val="2"/>
      </rPr>
      <t xml:space="preserve">into </t>
    </r>
    <r>
      <rPr>
        <sz val="10"/>
        <color theme="1"/>
        <rFont val="Arial"/>
        <family val="2"/>
      </rPr>
      <t>Title III</t>
    </r>
  </si>
  <si>
    <r>
      <t xml:space="preserve">Flex </t>
    </r>
    <r>
      <rPr>
        <b/>
        <sz val="10"/>
        <color theme="1"/>
        <rFont val="Arial"/>
        <family val="2"/>
      </rPr>
      <t xml:space="preserve">into </t>
    </r>
    <r>
      <rPr>
        <sz val="10"/>
        <color theme="1"/>
        <rFont val="Arial"/>
        <family val="2"/>
      </rPr>
      <t>Title IIA</t>
    </r>
  </si>
  <si>
    <t>Totals</t>
  </si>
  <si>
    <t>Effective Use of Technology (non-infrastructure)</t>
  </si>
  <si>
    <t>Effective Use of Technology (infrastructure)</t>
  </si>
  <si>
    <t>N/A</t>
  </si>
  <si>
    <t>Equitable participation for private school students (from private school tab)</t>
  </si>
  <si>
    <t>$</t>
  </si>
  <si>
    <t>%</t>
  </si>
  <si>
    <t xml:space="preserve">Grand Total TIVA + TIIA </t>
  </si>
  <si>
    <t>FY18 Title IVA Narrative</t>
  </si>
  <si>
    <t>CALCULATIONS:</t>
  </si>
  <si>
    <r>
      <t>4. What is the total private school student enrollment</t>
    </r>
    <r>
      <rPr>
        <b/>
        <sz val="10"/>
        <rFont val="Arial"/>
        <family val="2"/>
      </rPr>
      <t xml:space="preserve"> </t>
    </r>
    <r>
      <rPr>
        <sz val="10"/>
        <rFont val="Arial"/>
        <family val="2"/>
      </rPr>
      <t>within the district boundaries?</t>
    </r>
  </si>
  <si>
    <t>3. What is the district's total public school enrollment?</t>
  </si>
  <si>
    <t xml:space="preserve">2. What is the total amount proposed to be spent minus the amount proposed to be spent on program administration? </t>
  </si>
  <si>
    <t>1. What is the district's total TIVA allocation?</t>
  </si>
  <si>
    <t>Title IVA Private School Participation Worksheet</t>
  </si>
  <si>
    <t>ALLOCATIONS</t>
  </si>
  <si>
    <r>
      <t xml:space="preserve">Flex </t>
    </r>
    <r>
      <rPr>
        <b/>
        <sz val="10"/>
        <color theme="1"/>
        <rFont val="Arial"/>
        <family val="2"/>
      </rPr>
      <t xml:space="preserve">into </t>
    </r>
    <r>
      <rPr>
        <sz val="10"/>
        <color theme="1"/>
        <rFont val="Arial"/>
        <family val="2"/>
      </rPr>
      <t>Title I</t>
    </r>
  </si>
  <si>
    <t>USE OF FUNDS</t>
  </si>
  <si>
    <t xml:space="preserve">5. How many private schools are located within the district boundaries? </t>
  </si>
  <si>
    <t>6. How many private schools within district boundaries have chosen to receive services?</t>
  </si>
  <si>
    <t>Email</t>
  </si>
  <si>
    <t>alilley@doe.mass.edu</t>
  </si>
  <si>
    <t>Alex Lilley</t>
  </si>
  <si>
    <t>781-338-6212</t>
  </si>
  <si>
    <t>mseymour@doe.mass.edu</t>
  </si>
  <si>
    <t>Michael Seymour</t>
  </si>
  <si>
    <t>781-338-3514</t>
  </si>
  <si>
    <t>jfoodman@doe.mass.edu</t>
  </si>
  <si>
    <t>Julia Foodman</t>
  </si>
  <si>
    <t>781-338-3577</t>
  </si>
  <si>
    <t>smazzarella@doe.mass.edu</t>
  </si>
  <si>
    <t>Sue Mazzarella</t>
  </si>
  <si>
    <t>781-338-3587</t>
  </si>
  <si>
    <t>rfleming@doe.mass.edu</t>
  </si>
  <si>
    <t>Russ Fleming</t>
  </si>
  <si>
    <t>781-338-6259</t>
  </si>
  <si>
    <t>Title I Office</t>
  </si>
  <si>
    <t>781-338-6230</t>
  </si>
  <si>
    <t/>
  </si>
  <si>
    <t>Title I email</t>
  </si>
  <si>
    <t xml:space="preserve"> </t>
  </si>
  <si>
    <t>Select one</t>
  </si>
  <si>
    <r>
      <t xml:space="preserve">Flexed from Title IIA
</t>
    </r>
    <r>
      <rPr>
        <i/>
        <sz val="10"/>
        <color theme="1"/>
        <rFont val="Arial"/>
        <family val="2"/>
      </rPr>
      <t>(If applicable)</t>
    </r>
  </si>
  <si>
    <t>If flexing some or all Title IVA funds into other federal programs, indicate the amount below, and provide a brief description of planned activities.</t>
  </si>
  <si>
    <t>Brief Description of Planned Activities</t>
  </si>
  <si>
    <t>Please describe</t>
  </si>
  <si>
    <t>(a) rate (%)</t>
  </si>
  <si>
    <t>TIVA Activities</t>
  </si>
  <si>
    <t>Private School</t>
  </si>
  <si>
    <t>Flex to Title IA</t>
  </si>
  <si>
    <t>Flex to Title IIA</t>
  </si>
  <si>
    <t>Flex to Title III</t>
  </si>
  <si>
    <t>The designated district control users will enter contact information, the budget, and required attachments in EdGrants. All districts' business offices have been contacted with information regarding training. Those who registered for the training were sent the user names and passwords for their district to access EdGrants. If you are unsure of who in your office is a control user, please contact your business office.</t>
  </si>
  <si>
    <t xml:space="preserve">Important Note About Uploading Workbook: </t>
  </si>
  <si>
    <t>Each district receiving an ESSA grant (Titles I, IIA, III and/or IVA) is required to submit one Consolidated Plan Overlay for the district (available in Excel as Part of the Title I request for proposals, http://www.doe.mass.edu/Grants/current.html, see Fund Code 305).  Please submit the completed overlay along with your district’s Title I application. Detailed instructions are included within the Title I RFP.</t>
  </si>
  <si>
    <r>
      <t xml:space="preserve">NOTE ON SUBMISSION TIMELINE:  </t>
    </r>
    <r>
      <rPr>
        <sz val="10"/>
        <rFont val="Arial"/>
        <family val="2"/>
      </rPr>
      <t>Districts that submit near the deadline should expect to wait a few weeks. Districts that submit early may see a shorter turnaround.   The start date for the grant will be the date on which the district submits an approvable budget. Responding quickly to requests for information can help the approval process and secure an earlier start date.</t>
    </r>
  </si>
  <si>
    <t>Are there private schools within your district boundaries?  If yes, please complete this page.  If no, leave the remainder of this page blank.</t>
  </si>
  <si>
    <t>USED Guidance for Equitable Services for Private Schools under ESSA</t>
  </si>
  <si>
    <t xml:space="preserve">8. List all private schools located within district boundaries.  Note which have already been consulted by the district and which have not. See a list here: </t>
  </si>
  <si>
    <t>http://profiles.doe.mass.edu/search/search.aspx?leftNavId=11238</t>
  </si>
  <si>
    <t>http://www.mass.gov/edu/government/departments-and-boards/ese/programs/accountability/financial-support/title-i-and-other-federal-support-programs/essa-every-student-succeeds-act/non-public-private-school-equitable-srvcs-under-essa.html</t>
  </si>
  <si>
    <t xml:space="preserve">Student enrollment in participating private schools in district boundaries </t>
  </si>
  <si>
    <t>How will the district assess the impact of services delivered to participating private school students?</t>
  </si>
  <si>
    <t>Total Title IVA allocation minus the amount proposed to be spent on program administration</t>
  </si>
  <si>
    <t xml:space="preserve">Respond to the questions below.  Do not type in the gray shaded area.  The final shaded area provides districts with the amount that should be included in their Title IVA application for equitable private school participation.      
</t>
  </si>
  <si>
    <t>Private School Participation</t>
  </si>
  <si>
    <t>Total amount per pupil</t>
  </si>
  <si>
    <r>
      <t>7. What is the student enrollment for those private schools within</t>
    </r>
    <r>
      <rPr>
        <b/>
        <sz val="10"/>
        <rFont val="Arial"/>
        <family val="2"/>
      </rPr>
      <t xml:space="preserve"> </t>
    </r>
    <r>
      <rPr>
        <sz val="10"/>
        <rFont val="Arial"/>
        <family val="2"/>
      </rPr>
      <t>district boundaries that have chosen to receive services?</t>
    </r>
  </si>
  <si>
    <r>
      <t xml:space="preserve">9. </t>
    </r>
    <r>
      <rPr>
        <sz val="10"/>
        <color theme="1"/>
        <rFont val="Arial"/>
        <family val="2"/>
      </rPr>
      <t xml:space="preserve">Have you completed the required affirmation of private school consultation form for all participating private schools located within the district boundaries? The form may be obtained at </t>
    </r>
  </si>
  <si>
    <t>What Title IVA services will be provided to participating private schools?</t>
  </si>
  <si>
    <t>The budget worksheet is provided for reference only. LEAs are not required to submit the budget worksheet separate from their EdGrants application. The indirect cost calculator tool is also available on this tab.  Maximum allowable indirect cost is generated by entering your indirect rate and your total allocation will be automatically entered from the Cover Page.</t>
  </si>
  <si>
    <t xml:space="preserve">Please note: It is up to the district to designate one or more EdGrants Front Office "control users" in order to submit its grant application as well as payment request information. Please review the EdGrants Security Controls documents (http://www.doe.mass.edu/news/news.aspx?id=21776), also listed in Additional Information on the RFP, to make informed decisions regarding assigning your district-level control users.  </t>
  </si>
  <si>
    <t>Total amount that must be reserved for equitable Title IVA approved services for private school participants.</t>
  </si>
  <si>
    <r>
      <t xml:space="preserve">Title IVA Funds are intended to build the capacity of districts to help ensure that all students have equitable access to high quality educational experiences. Districts have significant flexibility to tailor investments to meet the unique needs of their students and should coordinate the use of Title IVA funds with other federal, state, and local funds.
Districts must use Title IVA funds to implement activities that address one or more of the following priorities:
• Support well-rounded educational opportunities;
• Support safe and healthy students; and
• Support effective use of technology.
If applicable, include a description of any partnerships with institutions of higher education, businesses, non-profits or others which have a history of success in implementing Title IVA-related activities.
</t>
    </r>
    <r>
      <rPr>
        <b/>
        <sz val="10"/>
        <color theme="1"/>
        <rFont val="Arial"/>
        <family val="2"/>
      </rPr>
      <t>Notes:</t>
    </r>
    <r>
      <rPr>
        <sz val="10"/>
        <color theme="1"/>
        <rFont val="Arial"/>
        <family val="2"/>
      </rPr>
      <t xml:space="preserve">
• Please see the RFP for particular requirements and spending parameters for districts with allocations of at least $30,000.
• If flexing all funds into other federal programs, leave blank and indicate amount flexed by Title, and a brief description of planned activities in the table above.</t>
    </r>
  </si>
  <si>
    <t>Flexing</t>
  </si>
  <si>
    <t>Enter priority area allocations as appropriate.  If a proposed activity supports more than one priority area, estimate the percentage allocated for each.</t>
  </si>
  <si>
    <r>
      <t xml:space="preserve">Title IVA Funds 
</t>
    </r>
    <r>
      <rPr>
        <i/>
        <sz val="10"/>
        <color theme="1"/>
        <rFont val="Arial"/>
        <family val="2"/>
      </rPr>
      <t>(Include only these amounts in the Title IVA budget submitted through EdGrants.)</t>
    </r>
  </si>
  <si>
    <t>District Administration (no more than 2% of Title IVA allocation)</t>
  </si>
  <si>
    <t>% of Tech on Infrastructure</t>
  </si>
  <si>
    <t>Applications are due by September 30, 2017. Unclaimed funds will be reallocated via competition.</t>
  </si>
  <si>
    <r>
      <rPr>
        <sz val="10"/>
        <rFont val="Arial"/>
        <family val="2"/>
      </rPr>
      <t xml:space="preserve">District staff with the role of “control user” have been provided with user log-in names and passwords to access EdGrants and have been trained on how to submit a grant application via EdGrants. Provide all required application materials to the district control user who has access to EdGrants and will be submitting grants on behalf of the district.                                                              
</t>
    </r>
    <r>
      <rPr>
        <b/>
        <sz val="10"/>
        <color rgb="FFFF0000"/>
        <rFont val="Arial"/>
        <family val="2"/>
      </rPr>
      <t>Applications are due by September 30, 2017.  Unclaimed funds will be redistributed via competition.</t>
    </r>
  </si>
  <si>
    <t xml:space="preserve">The federal Elementary and Secondary Education Act (ESEA) as reauthorized by the Every Student Succeeds Act (ESSA) (2015) requires the opportunity for equitable participation of students and educators in private, non-profit elementary and secondary schools (private schools) in its federally funded programs and services. The public school district is required to have "timely and meaningful consultation" with private school officials regarding the participation of private school students and educators in ESSA funded programs and services. ESSA mandates that the amount available for private school participation for services be based on an LEA's FY18 Title IVA allocation, minus program administration costs. </t>
  </si>
  <si>
    <t>The public school district is responsible for providing equitable services and must retain control of the federal funds used to provide such services. Therefore, equitable services are provided by either an employee of the district or through a contract by the district with an individual, association, agency, or organization. Reimbursement to participating private schools is not allowable.</t>
  </si>
  <si>
    <t xml:space="preserve">The Title IVA legislation states that districts must set aside Title IVA funds for IVA approved services for private school participants in the district's geographic boundaries. Funds reserved for equitable IVA approved services for participating private schools must be equal to the amount spent for public schools, on a per-pupil basis.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</si>
</sst>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2" formatCode="_(&quot;$&quot;* #,##0_);_(&quot;$&quot;* \(#,##0\);_(&quot;$&quot;* &quot;-&quot;_);_(@_)"/>
    <numFmt numFmtId="44" formatCode="_(&quot;$&quot;* #,##0.00_);_(&quot;$&quot;* \(#,##0.00\);_(&quot;$&quot;* &quot;-&quot;??_);_(@_)"/>
    <numFmt numFmtId="164" formatCode="m/d/yy"/>
    <numFmt numFmtId="165" formatCode="&quot;$&quot;#,##0"/>
    <numFmt numFmtId="166" formatCode="[&lt;=9999999]###\-####;\(###\)\ ###\-####"/>
    <numFmt numFmtId="167" formatCode="#,##0.0"/>
    <numFmt numFmtId="168" formatCode="00000"/>
  </numFmts>
  <fonts count="6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name val="Calibri"/>
      <family val="2"/>
      <scheme val="minor"/>
    </font>
    <font>
      <b/>
      <sz val="10"/>
      <name val="Arial"/>
      <family val="2"/>
    </font>
    <font>
      <sz val="10"/>
      <color theme="1"/>
      <name val="Arial"/>
      <family val="2"/>
    </font>
    <font>
      <b/>
      <sz val="14"/>
      <name val="Arial"/>
      <family val="2"/>
    </font>
    <font>
      <sz val="10"/>
      <name val="Arial"/>
      <family val="2"/>
    </font>
    <font>
      <sz val="10"/>
      <color rgb="FFFF0000"/>
      <name val="Arial"/>
      <family val="2"/>
    </font>
    <font>
      <sz val="10"/>
      <color indexed="8"/>
      <name val="Calibri"/>
      <family val="2"/>
    </font>
    <font>
      <b/>
      <sz val="10"/>
      <color rgb="FFFF0000"/>
      <name val="Arial"/>
      <family val="2"/>
    </font>
    <font>
      <b/>
      <sz val="8"/>
      <name val="Arial"/>
      <family val="2"/>
    </font>
    <font>
      <sz val="11"/>
      <name val="Arial"/>
      <family val="2"/>
    </font>
    <font>
      <sz val="18"/>
      <color indexed="8"/>
      <name val="Calibri"/>
      <family val="2"/>
    </font>
    <font>
      <b/>
      <sz val="18"/>
      <name val="Arial"/>
      <family val="2"/>
    </font>
    <font>
      <b/>
      <sz val="18"/>
      <color indexed="8"/>
      <name val="Arial"/>
      <family val="2"/>
    </font>
    <font>
      <sz val="12"/>
      <color indexed="8"/>
      <name val="Calibri"/>
      <family val="2"/>
    </font>
    <font>
      <sz val="11"/>
      <color indexed="8"/>
      <name val="Calibri"/>
      <family val="2"/>
    </font>
    <font>
      <u/>
      <sz val="12"/>
      <color indexed="12"/>
      <name val="Calibri"/>
      <family val="2"/>
    </font>
    <font>
      <sz val="10"/>
      <color indexed="8"/>
      <name val="Arial"/>
      <family val="2"/>
    </font>
    <font>
      <b/>
      <sz val="10"/>
      <color indexed="10"/>
      <name val="Arial"/>
      <family val="2"/>
    </font>
    <font>
      <sz val="9"/>
      <name val="Arial"/>
      <family val="2"/>
    </font>
    <font>
      <b/>
      <sz val="9"/>
      <name val="Arial"/>
      <family val="2"/>
    </font>
    <font>
      <b/>
      <sz val="12"/>
      <name val="Arial"/>
      <family val="2"/>
    </font>
    <font>
      <b/>
      <sz val="14"/>
      <color indexed="18"/>
      <name val="Arial"/>
      <family val="2"/>
    </font>
    <font>
      <sz val="14"/>
      <color indexed="18"/>
      <name val="Arial"/>
      <family val="2"/>
    </font>
    <font>
      <b/>
      <sz val="10"/>
      <color indexed="18"/>
      <name val="Arial"/>
      <family val="2"/>
    </font>
    <font>
      <sz val="10"/>
      <color indexed="18"/>
      <name val="Arial"/>
      <family val="2"/>
    </font>
    <font>
      <i/>
      <sz val="10"/>
      <name val="Arial"/>
      <family val="2"/>
    </font>
    <font>
      <b/>
      <sz val="12"/>
      <color rgb="FFFF0000"/>
      <name val="Arial"/>
      <family val="2"/>
    </font>
    <font>
      <u/>
      <sz val="10"/>
      <name val="Arial"/>
      <family val="2"/>
    </font>
    <font>
      <u/>
      <sz val="10"/>
      <color indexed="12"/>
      <name val="Arial"/>
      <family val="2"/>
    </font>
    <font>
      <b/>
      <sz val="10"/>
      <color indexed="8"/>
      <name val="Arial"/>
      <family val="2"/>
    </font>
    <font>
      <b/>
      <u/>
      <sz val="10"/>
      <name val="Arial"/>
      <family val="2"/>
    </font>
    <font>
      <b/>
      <sz val="18"/>
      <color indexed="10"/>
      <name val="Arial"/>
      <family val="2"/>
    </font>
    <font>
      <b/>
      <sz val="11"/>
      <color theme="5" tint="-0.249977111117893"/>
      <name val="Calibri"/>
      <family val="2"/>
      <scheme val="minor"/>
    </font>
    <font>
      <b/>
      <sz val="11"/>
      <color indexed="8"/>
      <name val="Calibri"/>
      <family val="2"/>
    </font>
    <font>
      <b/>
      <sz val="11"/>
      <color indexed="60"/>
      <name val="Calibri"/>
      <family val="2"/>
    </font>
    <font>
      <sz val="9"/>
      <color theme="1"/>
      <name val="Symbol"/>
      <family val="1"/>
      <charset val="2"/>
    </font>
    <font>
      <sz val="7"/>
      <color theme="1"/>
      <name val="Times New Roman"/>
      <family val="1"/>
    </font>
    <font>
      <sz val="9"/>
      <color theme="1"/>
      <name val="Calibri"/>
      <family val="2"/>
      <scheme val="minor"/>
    </font>
    <font>
      <sz val="11"/>
      <color theme="3"/>
      <name val="Calibri"/>
      <family val="2"/>
      <scheme val="minor"/>
    </font>
    <font>
      <sz val="10"/>
      <name val="Times New Roman"/>
      <family val="1"/>
    </font>
    <font>
      <b/>
      <i/>
      <sz val="10"/>
      <name val="Arial"/>
      <family val="2"/>
    </font>
    <font>
      <b/>
      <sz val="10"/>
      <name val="Times New Roman"/>
      <family val="1"/>
    </font>
    <font>
      <sz val="9"/>
      <color indexed="16"/>
      <name val="Arial"/>
      <family val="2"/>
    </font>
    <font>
      <sz val="9"/>
      <name val="Times New Roman"/>
      <family val="1"/>
    </font>
    <font>
      <b/>
      <sz val="9"/>
      <color indexed="10"/>
      <name val="Arial"/>
      <family val="2"/>
    </font>
    <font>
      <sz val="10"/>
      <color theme="0"/>
      <name val="Arial"/>
      <family val="2"/>
    </font>
    <font>
      <sz val="8"/>
      <name val="Times New Roman"/>
      <family val="1"/>
    </font>
    <font>
      <b/>
      <sz val="12"/>
      <name val="Times New Roman"/>
      <family val="1"/>
    </font>
    <font>
      <b/>
      <sz val="12"/>
      <color indexed="10"/>
      <name val="Arial"/>
      <family val="2"/>
    </font>
    <font>
      <sz val="10"/>
      <name val="Calibri"/>
      <family val="2"/>
    </font>
    <font>
      <b/>
      <sz val="10"/>
      <color theme="1"/>
      <name val="Arial"/>
      <family val="2"/>
    </font>
    <font>
      <sz val="10"/>
      <color indexed="81"/>
      <name val="Tahoma"/>
      <family val="2"/>
    </font>
    <font>
      <i/>
      <sz val="11"/>
      <color theme="1"/>
      <name val="Calibri"/>
      <family val="2"/>
      <scheme val="minor"/>
    </font>
    <font>
      <b/>
      <i/>
      <sz val="10"/>
      <color theme="1"/>
      <name val="Arial"/>
      <family val="2"/>
    </font>
    <font>
      <i/>
      <sz val="10"/>
      <color theme="1"/>
      <name val="Arial"/>
      <family val="2"/>
    </font>
    <font>
      <b/>
      <sz val="12"/>
      <color rgb="FF0070C0"/>
      <name val="Arial"/>
      <family val="2"/>
    </font>
    <font>
      <sz val="11"/>
      <color theme="0"/>
      <name val="Calibri"/>
      <family val="2"/>
      <scheme val="minor"/>
    </font>
    <font>
      <b/>
      <sz val="10"/>
      <color theme="1"/>
      <name val="Calibri"/>
      <family val="2"/>
      <scheme val="minor"/>
    </font>
    <font>
      <sz val="10"/>
      <color theme="1"/>
      <name val="Calibri"/>
      <family val="2"/>
      <scheme val="minor"/>
    </font>
    <font>
      <b/>
      <sz val="7"/>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31"/>
      </patternFill>
    </fill>
    <fill>
      <patternFill patternType="solid">
        <fgColor indexed="44"/>
      </patternFill>
    </fill>
    <fill>
      <patternFill patternType="solid">
        <fgColor indexed="26"/>
      </patternFill>
    </fill>
    <fill>
      <patternFill patternType="solid">
        <fgColor indexed="26"/>
        <bgColor indexed="64"/>
      </patternFill>
    </fill>
    <fill>
      <patternFill patternType="solid">
        <fgColor indexed="22"/>
        <bgColor indexed="64"/>
      </patternFill>
    </fill>
    <fill>
      <patternFill patternType="solid">
        <fgColor theme="6" tint="-0.249977111117893"/>
        <bgColor indexed="64"/>
      </patternFill>
    </fill>
    <fill>
      <patternFill patternType="solid">
        <fgColor rgb="FFFFFFCC"/>
        <bgColor indexed="64"/>
      </patternFill>
    </fill>
    <fill>
      <patternFill patternType="solid">
        <fgColor indexed="47"/>
        <bgColor indexed="64"/>
      </patternFill>
    </fill>
    <fill>
      <patternFill patternType="solid">
        <fgColor theme="9" tint="0.59999389629810485"/>
        <bgColor indexed="64"/>
      </patternFill>
    </fill>
    <fill>
      <patternFill patternType="solid">
        <fgColor indexed="9"/>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0.14999847407452621"/>
        <bgColor indexed="64"/>
      </patternFill>
    </fill>
    <fill>
      <patternFill patternType="solid">
        <fgColor theme="1"/>
        <bgColor indexed="64"/>
      </patternFill>
    </fill>
  </fills>
  <borders count="12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55"/>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theme="0" tint="-0.14996795556505021"/>
      </bottom>
      <diagonal/>
    </border>
    <border>
      <left/>
      <right/>
      <top/>
      <bottom style="thin">
        <color theme="0" tint="-0.24994659260841701"/>
      </bottom>
      <diagonal/>
    </border>
    <border>
      <left/>
      <right/>
      <top style="double">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right/>
      <top style="hair">
        <color theme="0" tint="-0.24994659260841701"/>
      </top>
      <bottom style="hair">
        <color theme="0" tint="-0.24994659260841701"/>
      </bottom>
      <diagonal/>
    </border>
    <border>
      <left/>
      <right/>
      <top style="hair">
        <color theme="0" tint="-0.24994659260841701"/>
      </top>
      <bottom style="medium">
        <color indexed="64"/>
      </bottom>
      <diagonal/>
    </border>
    <border>
      <left style="thin">
        <color indexed="64"/>
      </left>
      <right/>
      <top style="medium">
        <color indexed="64"/>
      </top>
      <bottom/>
      <diagonal/>
    </border>
    <border>
      <left style="thin">
        <color indexed="64"/>
      </left>
      <right/>
      <top style="hair">
        <color theme="0" tint="-0.24994659260841701"/>
      </top>
      <bottom style="hair">
        <color theme="0" tint="-0.24994659260841701"/>
      </bottom>
      <diagonal/>
    </border>
    <border>
      <left/>
      <right style="thin">
        <color indexed="64"/>
      </right>
      <top style="hair">
        <color theme="0" tint="-0.24994659260841701"/>
      </top>
      <bottom style="hair">
        <color theme="0" tint="-0.24994659260841701"/>
      </bottom>
      <diagonal/>
    </border>
    <border>
      <left style="thin">
        <color indexed="64"/>
      </left>
      <right/>
      <top style="hair">
        <color theme="0" tint="-0.24994659260841701"/>
      </top>
      <bottom style="medium">
        <color indexed="64"/>
      </bottom>
      <diagonal/>
    </border>
    <border>
      <left/>
      <right style="thin">
        <color indexed="64"/>
      </right>
      <top style="hair">
        <color theme="0" tint="-0.24994659260841701"/>
      </top>
      <bottom style="medium">
        <color indexed="64"/>
      </bottom>
      <diagonal/>
    </border>
    <border>
      <left style="thin">
        <color indexed="64"/>
      </left>
      <right style="thin">
        <color indexed="64"/>
      </right>
      <top style="hair">
        <color theme="0" tint="-0.24994659260841701"/>
      </top>
      <bottom style="hair">
        <color theme="0" tint="-0.24994659260841701"/>
      </bottom>
      <diagonal/>
    </border>
    <border>
      <left style="thin">
        <color indexed="64"/>
      </left>
      <right style="thin">
        <color indexed="64"/>
      </right>
      <top style="hair">
        <color theme="0" tint="-0.24994659260841701"/>
      </top>
      <bottom style="medium">
        <color indexed="64"/>
      </bottom>
      <diagonal/>
    </border>
    <border>
      <left style="thin">
        <color indexed="64"/>
      </left>
      <right/>
      <top/>
      <bottom style="hair">
        <color theme="0" tint="-0.24994659260841701"/>
      </bottom>
      <diagonal/>
    </border>
    <border>
      <left/>
      <right/>
      <top/>
      <bottom style="hair">
        <color theme="0" tint="-0.24994659260841701"/>
      </bottom>
      <diagonal/>
    </border>
    <border>
      <left/>
      <right style="thin">
        <color indexed="64"/>
      </right>
      <top/>
      <bottom style="hair">
        <color theme="0" tint="-0.24994659260841701"/>
      </bottom>
      <diagonal/>
    </border>
    <border>
      <left style="thin">
        <color indexed="64"/>
      </left>
      <right style="thin">
        <color indexed="64"/>
      </right>
      <top/>
      <bottom style="hair">
        <color theme="0" tint="-0.24994659260841701"/>
      </bottom>
      <diagonal/>
    </border>
    <border>
      <left style="thin">
        <color indexed="64"/>
      </left>
      <right style="thin">
        <color indexed="64"/>
      </right>
      <top style="medium">
        <color indexed="64"/>
      </top>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hair">
        <color theme="0" tint="-0.24994659260841701"/>
      </right>
      <top style="medium">
        <color indexed="64"/>
      </top>
      <bottom style="thin">
        <color indexed="64"/>
      </bottom>
      <diagonal/>
    </border>
    <border>
      <left style="thin">
        <color indexed="64"/>
      </left>
      <right style="hair">
        <color theme="0" tint="-0.24994659260841701"/>
      </right>
      <top/>
      <bottom style="hair">
        <color theme="0" tint="-0.24994659260841701"/>
      </bottom>
      <diagonal/>
    </border>
    <border>
      <left style="thin">
        <color indexed="64"/>
      </left>
      <right style="hair">
        <color theme="0" tint="-0.24994659260841701"/>
      </right>
      <top style="hair">
        <color theme="0" tint="-0.24994659260841701"/>
      </top>
      <bottom style="hair">
        <color theme="0" tint="-0.24994659260841701"/>
      </bottom>
      <diagonal/>
    </border>
    <border>
      <left style="thin">
        <color indexed="64"/>
      </left>
      <right style="hair">
        <color theme="0" tint="-0.24994659260841701"/>
      </right>
      <top style="hair">
        <color theme="0" tint="-0.24994659260841701"/>
      </top>
      <bottom style="medium">
        <color indexed="64"/>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style="hair">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indexed="64"/>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1"/>
      </left>
      <right style="medium">
        <color indexed="64"/>
      </right>
      <top style="medium">
        <color indexed="64"/>
      </top>
      <bottom style="medium">
        <color indexed="64"/>
      </bottom>
      <diagonal/>
    </border>
  </borders>
  <cellStyleXfs count="21">
    <xf numFmtId="0" fontId="0"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44"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9" fillId="0" borderId="0" applyNumberFormat="0" applyFill="0" applyBorder="0" applyAlignment="0" applyProtection="0"/>
    <xf numFmtId="0" fontId="8" fillId="0" borderId="0"/>
    <xf numFmtId="0" fontId="8" fillId="0" borderId="0" applyNumberFormat="0" applyFill="0" applyBorder="0" applyAlignment="0" applyProtection="0"/>
    <xf numFmtId="0" fontId="20" fillId="0" borderId="0"/>
    <xf numFmtId="0" fontId="1" fillId="0" borderId="0"/>
    <xf numFmtId="9" fontId="18" fillId="0" borderId="0" applyFont="0" applyFill="0" applyBorder="0" applyAlignment="0" applyProtection="0"/>
    <xf numFmtId="9" fontId="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2" fillId="0" borderId="0" applyNumberFormat="0" applyFill="0" applyBorder="0" applyAlignment="0" applyProtection="0">
      <alignment vertical="top"/>
      <protection locked="0"/>
    </xf>
    <xf numFmtId="44" fontId="1" fillId="0" borderId="0" applyFont="0" applyFill="0" applyBorder="0" applyAlignment="0" applyProtection="0"/>
    <xf numFmtId="9" fontId="1" fillId="0" borderId="0" applyFont="0" applyFill="0" applyBorder="0" applyAlignment="0" applyProtection="0"/>
  </cellStyleXfs>
  <cellXfs count="900">
    <xf numFmtId="0" fontId="0" fillId="0" borderId="0" xfId="0"/>
    <xf numFmtId="0" fontId="0" fillId="0" borderId="0" xfId="0" applyAlignment="1">
      <alignment vertical="center"/>
    </xf>
    <xf numFmtId="0" fontId="7" fillId="0" borderId="4" xfId="0" applyFont="1" applyFill="1" applyBorder="1" applyAlignment="1" applyProtection="1">
      <alignment horizontal="left" vertical="center" wrapText="1"/>
      <protection hidden="1"/>
    </xf>
    <xf numFmtId="0" fontId="7" fillId="0" borderId="5" xfId="0" applyFont="1" applyFill="1" applyBorder="1" applyAlignment="1" applyProtection="1">
      <alignment horizontal="left" vertical="center" wrapText="1"/>
      <protection hidden="1"/>
    </xf>
    <xf numFmtId="0" fontId="6" fillId="0" borderId="6" xfId="0" applyFont="1" applyBorder="1" applyAlignment="1">
      <alignment horizontal="left" vertical="center" indent="2"/>
    </xf>
    <xf numFmtId="0" fontId="7" fillId="0" borderId="7" xfId="0"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0" fontId="6" fillId="0" borderId="8" xfId="0" applyFont="1" applyBorder="1" applyAlignment="1">
      <alignment horizontal="left" vertical="center" indent="2"/>
    </xf>
    <xf numFmtId="0" fontId="6" fillId="0" borderId="8" xfId="0" applyFont="1" applyBorder="1" applyAlignment="1">
      <alignment horizontal="left" vertical="center"/>
    </xf>
    <xf numFmtId="0" fontId="7" fillId="0" borderId="9" xfId="0" applyFont="1" applyFill="1" applyBorder="1" applyAlignment="1" applyProtection="1">
      <alignment horizontal="left" vertical="center" wrapText="1"/>
      <protection hidden="1"/>
    </xf>
    <xf numFmtId="0" fontId="7" fillId="0" borderId="10" xfId="0" applyFont="1" applyFill="1" applyBorder="1" applyAlignment="1" applyProtection="1">
      <alignment horizontal="left" vertical="center" wrapText="1"/>
      <protection hidden="1"/>
    </xf>
    <xf numFmtId="0" fontId="6" fillId="0" borderId="11" xfId="0" applyFont="1" applyBorder="1" applyAlignment="1">
      <alignment horizontal="left" vertical="center"/>
    </xf>
    <xf numFmtId="0" fontId="5" fillId="3" borderId="0" xfId="0" applyFont="1" applyFill="1" applyBorder="1" applyAlignment="1" applyProtection="1">
      <alignment horizontal="left" vertical="center" wrapText="1"/>
      <protection hidden="1"/>
    </xf>
    <xf numFmtId="0" fontId="5" fillId="3" borderId="0" xfId="0" applyFont="1" applyFill="1" applyBorder="1" applyAlignment="1" applyProtection="1">
      <alignment horizontal="center" vertical="center" wrapText="1"/>
      <protection hidden="1"/>
    </xf>
    <xf numFmtId="0" fontId="8" fillId="3" borderId="7" xfId="0" applyFont="1" applyFill="1" applyBorder="1" applyAlignment="1" applyProtection="1">
      <alignment horizontal="left" vertical="center" wrapText="1"/>
      <protection hidden="1"/>
    </xf>
    <xf numFmtId="0" fontId="8" fillId="3" borderId="0" xfId="0" applyFont="1" applyFill="1" applyBorder="1" applyAlignment="1" applyProtection="1">
      <alignment horizontal="left" vertical="center" wrapText="1"/>
      <protection hidden="1"/>
    </xf>
    <xf numFmtId="0" fontId="5" fillId="3" borderId="8" xfId="0" applyFont="1" applyFill="1" applyBorder="1" applyAlignment="1" applyProtection="1">
      <alignment horizontal="left" vertical="center" wrapText="1"/>
      <protection hidden="1"/>
    </xf>
    <xf numFmtId="0" fontId="12" fillId="3" borderId="0" xfId="0" applyFont="1" applyFill="1" applyBorder="1" applyAlignment="1" applyProtection="1">
      <alignment horizontal="center" vertical="center" wrapText="1"/>
      <protection hidden="1"/>
    </xf>
    <xf numFmtId="0" fontId="5" fillId="3" borderId="7" xfId="0" applyFont="1" applyFill="1" applyBorder="1" applyAlignment="1" applyProtection="1">
      <alignment horizontal="left" vertical="center" wrapText="1"/>
      <protection hidden="1"/>
    </xf>
    <xf numFmtId="0" fontId="13" fillId="0" borderId="0" xfId="0" applyFont="1" applyAlignment="1">
      <alignment vertical="center"/>
    </xf>
    <xf numFmtId="0" fontId="8" fillId="0" borderId="0" xfId="9" applyProtection="1">
      <protection hidden="1"/>
    </xf>
    <xf numFmtId="0" fontId="8" fillId="0" borderId="13" xfId="9" applyFill="1" applyBorder="1" applyAlignment="1" applyProtection="1">
      <protection hidden="1"/>
    </xf>
    <xf numFmtId="164" fontId="8" fillId="0" borderId="14" xfId="9" applyNumberFormat="1" applyFill="1" applyBorder="1" applyAlignment="1" applyProtection="1">
      <alignment horizontal="center" vertical="center"/>
      <protection hidden="1"/>
    </xf>
    <xf numFmtId="0" fontId="8" fillId="0" borderId="14" xfId="9" applyFill="1" applyBorder="1" applyAlignment="1" applyProtection="1">
      <alignment vertical="center"/>
      <protection hidden="1"/>
    </xf>
    <xf numFmtId="0" fontId="5" fillId="0" borderId="14" xfId="9" applyFont="1" applyFill="1" applyBorder="1" applyAlignment="1" applyProtection="1">
      <alignment horizontal="right" vertical="center"/>
      <protection hidden="1"/>
    </xf>
    <xf numFmtId="0" fontId="8" fillId="0" borderId="14" xfId="9" applyFill="1" applyBorder="1" applyProtection="1">
      <protection hidden="1"/>
    </xf>
    <xf numFmtId="0" fontId="8" fillId="0" borderId="14" xfId="9" applyFill="1" applyBorder="1" applyAlignment="1" applyProtection="1">
      <alignment horizontal="center" vertical="center"/>
      <protection hidden="1"/>
    </xf>
    <xf numFmtId="0" fontId="5" fillId="0" borderId="14" xfId="9" applyFont="1" applyBorder="1" applyAlignment="1" applyProtection="1">
      <alignment horizontal="right" vertical="center"/>
      <protection hidden="1"/>
    </xf>
    <xf numFmtId="0" fontId="5" fillId="0" borderId="15" xfId="9" applyFont="1" applyBorder="1" applyAlignment="1" applyProtection="1">
      <alignment horizontal="right" vertical="center"/>
      <protection hidden="1"/>
    </xf>
    <xf numFmtId="0" fontId="8" fillId="0" borderId="19" xfId="9" applyBorder="1" applyAlignment="1" applyProtection="1">
      <protection hidden="1"/>
    </xf>
    <xf numFmtId="0" fontId="8" fillId="0" borderId="0" xfId="9" applyBorder="1" applyProtection="1">
      <protection hidden="1"/>
    </xf>
    <xf numFmtId="0" fontId="8" fillId="0" borderId="19" xfId="9" applyFill="1" applyBorder="1" applyAlignment="1" applyProtection="1">
      <protection hidden="1"/>
    </xf>
    <xf numFmtId="0" fontId="22" fillId="0" borderId="21" xfId="9" applyFont="1" applyBorder="1" applyAlignment="1" applyProtection="1">
      <alignment horizontal="center" wrapText="1"/>
      <protection hidden="1"/>
    </xf>
    <xf numFmtId="0" fontId="23" fillId="0" borderId="0" xfId="9" applyFont="1" applyBorder="1" applyAlignment="1" applyProtection="1">
      <alignment horizontal="center" wrapText="1"/>
      <protection hidden="1"/>
    </xf>
    <xf numFmtId="0" fontId="22" fillId="0" borderId="20" xfId="9" applyFont="1" applyBorder="1" applyAlignment="1" applyProtection="1">
      <alignment horizontal="center" wrapText="1"/>
      <protection hidden="1"/>
    </xf>
    <xf numFmtId="0" fontId="8" fillId="0" borderId="0" xfId="9" applyFont="1" applyProtection="1">
      <protection hidden="1"/>
    </xf>
    <xf numFmtId="0" fontId="25" fillId="0" borderId="0" xfId="9" applyFont="1" applyProtection="1">
      <protection hidden="1"/>
    </xf>
    <xf numFmtId="0" fontId="26" fillId="0" borderId="0" xfId="9" applyFont="1" applyProtection="1">
      <protection hidden="1"/>
    </xf>
    <xf numFmtId="0" fontId="8" fillId="0" borderId="13" xfId="9" applyFont="1" applyBorder="1" applyProtection="1">
      <protection hidden="1"/>
    </xf>
    <xf numFmtId="0" fontId="8" fillId="0" borderId="14" xfId="9" applyFont="1" applyBorder="1" applyProtection="1">
      <protection hidden="1"/>
    </xf>
    <xf numFmtId="0" fontId="27" fillId="0" borderId="14" xfId="9" applyFont="1" applyBorder="1" applyProtection="1">
      <protection hidden="1"/>
    </xf>
    <xf numFmtId="0" fontId="28" fillId="0" borderId="14" xfId="9" applyFont="1" applyBorder="1" applyProtection="1">
      <protection hidden="1"/>
    </xf>
    <xf numFmtId="166" fontId="8" fillId="0" borderId="14" xfId="9" applyNumberFormat="1" applyFont="1" applyBorder="1" applyProtection="1">
      <protection hidden="1"/>
    </xf>
    <xf numFmtId="0" fontId="27" fillId="0" borderId="15" xfId="9" applyFont="1" applyBorder="1" applyProtection="1">
      <protection hidden="1"/>
    </xf>
    <xf numFmtId="0" fontId="8" fillId="0" borderId="21" xfId="9" applyFont="1" applyBorder="1" applyProtection="1">
      <protection hidden="1"/>
    </xf>
    <xf numFmtId="0" fontId="28" fillId="0" borderId="0" xfId="9" applyFont="1" applyBorder="1" applyAlignment="1" applyProtection="1">
      <alignment horizontal="left"/>
      <protection hidden="1"/>
    </xf>
    <xf numFmtId="166" fontId="27" fillId="0" borderId="0" xfId="9" applyNumberFormat="1" applyFont="1" applyBorder="1" applyAlignment="1" applyProtection="1">
      <protection hidden="1"/>
    </xf>
    <xf numFmtId="0" fontId="27" fillId="0" borderId="0" xfId="9" applyFont="1" applyBorder="1" applyAlignment="1" applyProtection="1">
      <alignment horizontal="right"/>
      <protection hidden="1"/>
    </xf>
    <xf numFmtId="0" fontId="27" fillId="0" borderId="0" xfId="9" applyFont="1" applyBorder="1" applyAlignment="1" applyProtection="1">
      <alignment horizontal="left"/>
      <protection hidden="1"/>
    </xf>
    <xf numFmtId="166" fontId="28" fillId="0" borderId="0" xfId="9" applyNumberFormat="1" applyFont="1" applyFill="1" applyBorder="1" applyAlignment="1" applyProtection="1">
      <alignment horizontal="left"/>
      <protection hidden="1"/>
    </xf>
    <xf numFmtId="0" fontId="27" fillId="0" borderId="0" xfId="9" applyFont="1" applyFill="1" applyBorder="1" applyAlignment="1" applyProtection="1">
      <alignment horizontal="right" indent="1"/>
      <protection hidden="1"/>
    </xf>
    <xf numFmtId="166" fontId="27" fillId="0" borderId="0" xfId="9" applyNumberFormat="1" applyFont="1" applyFill="1" applyBorder="1" applyAlignment="1" applyProtection="1">
      <alignment horizontal="right" indent="1"/>
      <protection hidden="1"/>
    </xf>
    <xf numFmtId="0" fontId="8" fillId="0" borderId="0" xfId="9" applyFont="1" applyFill="1" applyBorder="1" applyProtection="1">
      <protection hidden="1"/>
    </xf>
    <xf numFmtId="0" fontId="5" fillId="0" borderId="20" xfId="9" applyFont="1" applyFill="1" applyBorder="1" applyProtection="1">
      <protection hidden="1"/>
    </xf>
    <xf numFmtId="0" fontId="29" fillId="0" borderId="0" xfId="9" applyFont="1" applyFill="1" applyBorder="1" applyAlignment="1" applyProtection="1">
      <alignment horizontal="left" vertical="center"/>
      <protection hidden="1"/>
    </xf>
    <xf numFmtId="0" fontId="27" fillId="0" borderId="7" xfId="9" applyFont="1" applyBorder="1" applyAlignment="1" applyProtection="1">
      <alignment horizontal="right" indent="1"/>
      <protection hidden="1"/>
    </xf>
    <xf numFmtId="49" fontId="28" fillId="8" borderId="12" xfId="9" applyNumberFormat="1" applyFont="1" applyFill="1" applyBorder="1" applyAlignment="1" applyProtection="1">
      <alignment horizontal="center" vertical="center"/>
      <protection locked="0"/>
    </xf>
    <xf numFmtId="166" fontId="27" fillId="0" borderId="0" xfId="9" applyNumberFormat="1" applyFont="1" applyBorder="1" applyAlignment="1" applyProtection="1">
      <alignment horizontal="right" indent="1"/>
      <protection hidden="1"/>
    </xf>
    <xf numFmtId="0" fontId="8" fillId="0" borderId="0" xfId="9" applyFont="1" applyBorder="1" applyProtection="1">
      <protection hidden="1"/>
    </xf>
    <xf numFmtId="166" fontId="8" fillId="8" borderId="12" xfId="9" applyNumberFormat="1" applyFont="1" applyFill="1" applyBorder="1" applyAlignment="1" applyProtection="1">
      <alignment horizontal="left" vertical="center"/>
      <protection locked="0"/>
    </xf>
    <xf numFmtId="0" fontId="5" fillId="0" borderId="20" xfId="9" applyFont="1" applyBorder="1" applyProtection="1">
      <protection hidden="1"/>
    </xf>
    <xf numFmtId="0" fontId="30" fillId="0" borderId="0" xfId="9" applyFont="1" applyProtection="1">
      <protection hidden="1"/>
    </xf>
    <xf numFmtId="0" fontId="31" fillId="0" borderId="0" xfId="9" applyFont="1" applyBorder="1" applyProtection="1">
      <protection hidden="1"/>
    </xf>
    <xf numFmtId="0" fontId="28" fillId="0" borderId="0" xfId="9" applyFont="1" applyBorder="1" applyProtection="1">
      <protection hidden="1"/>
    </xf>
    <xf numFmtId="0" fontId="5" fillId="0" borderId="0" xfId="9" applyFont="1" applyBorder="1" applyAlignment="1" applyProtection="1">
      <alignment horizontal="right"/>
      <protection hidden="1"/>
    </xf>
    <xf numFmtId="0" fontId="33" fillId="0" borderId="21" xfId="9" applyFont="1" applyBorder="1" applyAlignment="1" applyProtection="1">
      <alignment horizontal="left"/>
      <protection hidden="1"/>
    </xf>
    <xf numFmtId="0" fontId="5" fillId="0" borderId="20" xfId="9" applyFont="1" applyFill="1" applyBorder="1" applyAlignment="1" applyProtection="1">
      <alignment horizontal="left"/>
      <protection hidden="1"/>
    </xf>
    <xf numFmtId="0" fontId="8" fillId="0" borderId="0" xfId="9" applyFont="1" applyFill="1" applyProtection="1">
      <protection hidden="1"/>
    </xf>
    <xf numFmtId="0" fontId="31" fillId="0" borderId="0" xfId="9" applyFont="1" applyFill="1" applyBorder="1" applyAlignment="1" applyProtection="1">
      <alignment horizontal="left"/>
      <protection hidden="1"/>
    </xf>
    <xf numFmtId="0" fontId="5" fillId="0" borderId="0" xfId="9" applyFont="1" applyFill="1" applyBorder="1" applyAlignment="1" applyProtection="1">
      <alignment horizontal="right"/>
      <protection hidden="1"/>
    </xf>
    <xf numFmtId="0" fontId="27" fillId="0" borderId="0" xfId="9" applyFont="1" applyFill="1" applyBorder="1" applyAlignment="1" applyProtection="1">
      <alignment horizontal="left"/>
      <protection hidden="1"/>
    </xf>
    <xf numFmtId="0" fontId="31" fillId="0" borderId="0" xfId="9" applyFont="1" applyBorder="1" applyAlignment="1" applyProtection="1">
      <alignment horizontal="left"/>
      <protection hidden="1"/>
    </xf>
    <xf numFmtId="0" fontId="34" fillId="0" borderId="0" xfId="9" applyFont="1" applyBorder="1" applyProtection="1">
      <protection hidden="1"/>
    </xf>
    <xf numFmtId="0" fontId="34" fillId="0" borderId="0" xfId="9" applyFont="1" applyBorder="1" applyAlignment="1" applyProtection="1">
      <alignment horizontal="right"/>
      <protection hidden="1"/>
    </xf>
    <xf numFmtId="0" fontId="29" fillId="3" borderId="12" xfId="9" applyFont="1" applyFill="1" applyBorder="1" applyAlignment="1" applyProtection="1">
      <alignment horizontal="center" vertical="center"/>
      <protection hidden="1"/>
    </xf>
    <xf numFmtId="0" fontId="5" fillId="0" borderId="0" xfId="9" applyFont="1" applyBorder="1" applyAlignment="1" applyProtection="1">
      <protection hidden="1"/>
    </xf>
    <xf numFmtId="0" fontId="27" fillId="0" borderId="0" xfId="9" applyFont="1" applyBorder="1" applyProtection="1">
      <protection hidden="1"/>
    </xf>
    <xf numFmtId="0" fontId="8" fillId="0" borderId="16" xfId="9" applyFont="1" applyBorder="1" applyProtection="1">
      <protection hidden="1"/>
    </xf>
    <xf numFmtId="0" fontId="8" fillId="0" borderId="17" xfId="9" applyFont="1" applyBorder="1" applyProtection="1">
      <protection hidden="1"/>
    </xf>
    <xf numFmtId="0" fontId="5" fillId="0" borderId="18" xfId="9" applyFont="1" applyBorder="1" applyProtection="1">
      <protection hidden="1"/>
    </xf>
    <xf numFmtId="0" fontId="5" fillId="0" borderId="0" xfId="9" applyFont="1" applyProtection="1">
      <protection hidden="1"/>
    </xf>
    <xf numFmtId="0" fontId="8" fillId="0" borderId="0" xfId="9" applyAlignment="1" applyProtection="1">
      <alignment horizontal="center"/>
      <protection hidden="1"/>
    </xf>
    <xf numFmtId="0" fontId="0" fillId="0" borderId="0" xfId="0" applyProtection="1">
      <protection locked="0"/>
    </xf>
    <xf numFmtId="0" fontId="0" fillId="0" borderId="0" xfId="0" applyBorder="1" applyProtection="1">
      <protection locked="0"/>
    </xf>
    <xf numFmtId="0" fontId="0" fillId="0" borderId="5" xfId="0" applyBorder="1" applyProtection="1">
      <protection locked="0"/>
    </xf>
    <xf numFmtId="49" fontId="0" fillId="0" borderId="0" xfId="0" applyNumberFormat="1" applyAlignment="1">
      <alignment wrapText="1"/>
    </xf>
    <xf numFmtId="0" fontId="0" fillId="0" borderId="0" xfId="0" applyAlignment="1">
      <alignment wrapText="1"/>
    </xf>
    <xf numFmtId="0" fontId="3" fillId="0" borderId="5" xfId="0" applyFont="1" applyBorder="1" applyAlignment="1">
      <alignment wrapText="1"/>
    </xf>
    <xf numFmtId="0" fontId="36" fillId="0" borderId="0" xfId="0" applyFont="1"/>
    <xf numFmtId="0" fontId="3" fillId="0" borderId="0" xfId="0" applyFont="1" applyFill="1" applyBorder="1" applyProtection="1">
      <protection locked="0"/>
    </xf>
    <xf numFmtId="0" fontId="2" fillId="0" borderId="0" xfId="0" applyFont="1"/>
    <xf numFmtId="0" fontId="41" fillId="0" borderId="0" xfId="0" applyFont="1" applyAlignment="1">
      <alignment horizontal="left" vertical="top" wrapText="1" indent="1"/>
    </xf>
    <xf numFmtId="0" fontId="37" fillId="0" borderId="0" xfId="0" applyFont="1" applyFill="1" applyBorder="1" applyAlignment="1" applyProtection="1">
      <alignment horizontal="left"/>
      <protection locked="0"/>
    </xf>
    <xf numFmtId="0" fontId="0" fillId="0" borderId="0" xfId="0" applyFill="1"/>
    <xf numFmtId="0" fontId="41" fillId="0" borderId="0" xfId="0" applyFont="1"/>
    <xf numFmtId="0" fontId="3" fillId="10" borderId="0" xfId="0" applyFont="1" applyFill="1"/>
    <xf numFmtId="0" fontId="0" fillId="10" borderId="0" xfId="0" applyFill="1"/>
    <xf numFmtId="0" fontId="42" fillId="0" borderId="0" xfId="0" applyFont="1" applyAlignment="1">
      <alignment vertical="center"/>
    </xf>
    <xf numFmtId="0" fontId="43" fillId="0" borderId="0" xfId="0" applyFont="1" applyProtection="1">
      <protection hidden="1"/>
    </xf>
    <xf numFmtId="0" fontId="8" fillId="0" borderId="0" xfId="0" applyFont="1" applyFill="1" applyBorder="1" applyProtection="1">
      <protection hidden="1"/>
    </xf>
    <xf numFmtId="0" fontId="8" fillId="0" borderId="0" xfId="0" applyFont="1" applyProtection="1">
      <protection hidden="1"/>
    </xf>
    <xf numFmtId="49" fontId="43" fillId="0" borderId="0" xfId="0" applyNumberFormat="1" applyFont="1" applyProtection="1">
      <protection hidden="1"/>
    </xf>
    <xf numFmtId="0" fontId="8" fillId="0" borderId="0" xfId="0" applyFont="1" applyFill="1" applyBorder="1" applyAlignment="1" applyProtection="1">
      <alignment horizontal="left"/>
      <protection hidden="1"/>
    </xf>
    <xf numFmtId="0" fontId="43" fillId="3" borderId="13" xfId="0" applyFont="1" applyFill="1" applyBorder="1" applyProtection="1">
      <protection hidden="1"/>
    </xf>
    <xf numFmtId="0" fontId="43" fillId="3" borderId="14" xfId="0" applyFont="1" applyFill="1" applyBorder="1" applyProtection="1">
      <protection hidden="1"/>
    </xf>
    <xf numFmtId="0" fontId="8" fillId="3" borderId="14" xfId="0" applyFont="1" applyFill="1" applyBorder="1" applyProtection="1">
      <protection hidden="1"/>
    </xf>
    <xf numFmtId="49" fontId="43" fillId="3" borderId="15" xfId="0" applyNumberFormat="1" applyFont="1" applyFill="1" applyBorder="1" applyProtection="1">
      <protection hidden="1"/>
    </xf>
    <xf numFmtId="0" fontId="8" fillId="0" borderId="22" xfId="0" applyFont="1" applyFill="1" applyBorder="1" applyAlignment="1" applyProtection="1">
      <protection hidden="1"/>
    </xf>
    <xf numFmtId="0" fontId="8" fillId="0" borderId="5" xfId="0" applyFont="1" applyFill="1" applyBorder="1" applyAlignment="1" applyProtection="1">
      <protection hidden="1"/>
    </xf>
    <xf numFmtId="0" fontId="8" fillId="0" borderId="6" xfId="0" applyFont="1" applyFill="1" applyBorder="1" applyAlignment="1" applyProtection="1">
      <protection hidden="1"/>
    </xf>
    <xf numFmtId="49" fontId="43" fillId="3" borderId="20" xfId="0" applyNumberFormat="1" applyFont="1" applyFill="1" applyBorder="1" applyProtection="1">
      <protection hidden="1"/>
    </xf>
    <xf numFmtId="0" fontId="43" fillId="0" borderId="0" xfId="0" applyFont="1" applyAlignment="1" applyProtection="1">
      <alignment vertical="center"/>
      <protection hidden="1"/>
    </xf>
    <xf numFmtId="0" fontId="43" fillId="0" borderId="21" xfId="0" applyFont="1" applyFill="1" applyBorder="1" applyProtection="1">
      <protection hidden="1"/>
    </xf>
    <xf numFmtId="0" fontId="5" fillId="0" borderId="0" xfId="0" applyFont="1" applyFill="1" applyBorder="1" applyAlignment="1" applyProtection="1">
      <alignment horizontal="center" vertical="center"/>
      <protection hidden="1"/>
    </xf>
    <xf numFmtId="42" fontId="44" fillId="0" borderId="20" xfId="0" applyNumberFormat="1" applyFont="1" applyFill="1" applyBorder="1" applyAlignment="1" applyProtection="1">
      <alignment horizontal="right" vertical="center"/>
      <protection hidden="1"/>
    </xf>
    <xf numFmtId="42" fontId="5" fillId="3" borderId="35" xfId="0" applyNumberFormat="1" applyFont="1" applyFill="1" applyBorder="1" applyAlignment="1" applyProtection="1">
      <alignment horizontal="right" vertical="center"/>
      <protection hidden="1"/>
    </xf>
    <xf numFmtId="0" fontId="44" fillId="0" borderId="21" xfId="0" applyFont="1" applyFill="1" applyBorder="1" applyAlignment="1" applyProtection="1">
      <alignment horizontal="left" vertical="center"/>
      <protection hidden="1"/>
    </xf>
    <xf numFmtId="0" fontId="44" fillId="0" borderId="0" xfId="0" applyFont="1" applyBorder="1" applyAlignment="1" applyProtection="1">
      <alignment horizontal="left" vertical="center"/>
      <protection hidden="1"/>
    </xf>
    <xf numFmtId="0" fontId="44" fillId="0" borderId="8" xfId="0" applyFont="1" applyBorder="1" applyAlignment="1" applyProtection="1">
      <alignment horizontal="left" vertical="center"/>
      <protection hidden="1"/>
    </xf>
    <xf numFmtId="49" fontId="43" fillId="3" borderId="36" xfId="0" applyNumberFormat="1" applyFont="1" applyFill="1" applyBorder="1" applyAlignment="1" applyProtection="1">
      <alignment horizontal="center" vertical="center"/>
      <protection hidden="1"/>
    </xf>
    <xf numFmtId="49" fontId="43" fillId="0" borderId="0" xfId="0" applyNumberFormat="1" applyFont="1" applyBorder="1" applyAlignment="1" applyProtection="1">
      <alignment horizontal="center" vertical="center"/>
      <protection hidden="1"/>
    </xf>
    <xf numFmtId="0" fontId="43" fillId="0" borderId="29" xfId="0" applyFont="1" applyFill="1" applyBorder="1" applyProtection="1">
      <protection hidden="1"/>
    </xf>
    <xf numFmtId="0" fontId="8" fillId="0" borderId="10" xfId="0" applyFont="1" applyFill="1" applyBorder="1" applyProtection="1">
      <protection hidden="1"/>
    </xf>
    <xf numFmtId="0" fontId="8" fillId="0" borderId="26" xfId="0" applyFont="1" applyFill="1" applyBorder="1" applyProtection="1">
      <protection hidden="1"/>
    </xf>
    <xf numFmtId="0" fontId="8" fillId="0" borderId="10" xfId="0" applyFont="1" applyBorder="1" applyProtection="1">
      <protection hidden="1"/>
    </xf>
    <xf numFmtId="0" fontId="5" fillId="0" borderId="10" xfId="0" applyFont="1" applyBorder="1" applyAlignment="1" applyProtection="1">
      <alignment horizontal="center"/>
      <protection hidden="1"/>
    </xf>
    <xf numFmtId="0" fontId="8" fillId="0" borderId="11" xfId="0" applyFont="1" applyBorder="1" applyProtection="1">
      <protection hidden="1"/>
    </xf>
    <xf numFmtId="0" fontId="45" fillId="0" borderId="0" xfId="0" applyFont="1" applyAlignment="1" applyProtection="1">
      <alignment vertical="center"/>
      <protection hidden="1"/>
    </xf>
    <xf numFmtId="0" fontId="45" fillId="3" borderId="22" xfId="0" applyFont="1" applyFill="1" applyBorder="1" applyAlignment="1" applyProtection="1">
      <alignment vertical="center"/>
      <protection hidden="1"/>
    </xf>
    <xf numFmtId="0" fontId="5" fillId="3" borderId="5"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42" fontId="5" fillId="3" borderId="5" xfId="4" applyNumberFormat="1" applyFont="1" applyFill="1" applyBorder="1" applyAlignment="1" applyProtection="1">
      <alignment vertical="center"/>
      <protection hidden="1"/>
    </xf>
    <xf numFmtId="42" fontId="5" fillId="3" borderId="2" xfId="4" applyNumberFormat="1" applyFont="1" applyFill="1" applyBorder="1" applyAlignment="1" applyProtection="1">
      <alignment vertical="center"/>
      <protection hidden="1"/>
    </xf>
    <xf numFmtId="3" fontId="5" fillId="3" borderId="5" xfId="0" applyNumberFormat="1" applyFont="1" applyFill="1" applyBorder="1" applyAlignment="1" applyProtection="1">
      <alignment vertical="center"/>
      <protection hidden="1"/>
    </xf>
    <xf numFmtId="3" fontId="5" fillId="3" borderId="2" xfId="0" applyNumberFormat="1" applyFont="1" applyFill="1" applyBorder="1" applyAlignment="1" applyProtection="1">
      <alignment vertical="center"/>
      <protection hidden="1"/>
    </xf>
    <xf numFmtId="3" fontId="5" fillId="3" borderId="2" xfId="4" applyNumberFormat="1" applyFont="1" applyFill="1" applyBorder="1" applyAlignment="1" applyProtection="1">
      <alignment horizontal="center" vertical="center"/>
      <protection hidden="1"/>
    </xf>
    <xf numFmtId="49" fontId="45" fillId="3" borderId="20" xfId="0" applyNumberFormat="1" applyFont="1" applyFill="1" applyBorder="1" applyAlignment="1" applyProtection="1">
      <alignment horizontal="center" vertical="center"/>
      <protection hidden="1"/>
    </xf>
    <xf numFmtId="49" fontId="45" fillId="0" borderId="0" xfId="0" applyNumberFormat="1" applyFont="1" applyBorder="1" applyAlignment="1" applyProtection="1">
      <alignment horizontal="center" vertical="center"/>
      <protection hidden="1"/>
    </xf>
    <xf numFmtId="0" fontId="43" fillId="3" borderId="21" xfId="0" applyFont="1" applyFill="1" applyBorder="1" applyProtection="1">
      <protection hidden="1"/>
    </xf>
    <xf numFmtId="0" fontId="8" fillId="0" borderId="4" xfId="0" applyFont="1" applyFill="1" applyBorder="1" applyProtection="1">
      <protection hidden="1"/>
    </xf>
    <xf numFmtId="0" fontId="8" fillId="0" borderId="3" xfId="0" applyFont="1" applyFill="1" applyBorder="1" applyProtection="1">
      <protection hidden="1"/>
    </xf>
    <xf numFmtId="0" fontId="8" fillId="3" borderId="0" xfId="0" applyFont="1" applyFill="1" applyBorder="1" applyProtection="1">
      <protection hidden="1"/>
    </xf>
    <xf numFmtId="0" fontId="8" fillId="0" borderId="12" xfId="0" applyFont="1" applyFill="1" applyBorder="1" applyProtection="1">
      <protection hidden="1"/>
    </xf>
    <xf numFmtId="44" fontId="8" fillId="3" borderId="0" xfId="0" applyNumberFormat="1" applyFont="1" applyFill="1" applyBorder="1" applyProtection="1">
      <protection hidden="1"/>
    </xf>
    <xf numFmtId="44" fontId="8" fillId="0" borderId="37" xfId="0" applyNumberFormat="1" applyFont="1" applyFill="1" applyBorder="1" applyProtection="1">
      <protection hidden="1"/>
    </xf>
    <xf numFmtId="0" fontId="8" fillId="0" borderId="5" xfId="0" applyFont="1" applyFill="1" applyBorder="1" applyProtection="1">
      <protection hidden="1"/>
    </xf>
    <xf numFmtId="0" fontId="8" fillId="0" borderId="6" xfId="0" applyFont="1" applyFill="1" applyBorder="1" applyProtection="1">
      <protection hidden="1"/>
    </xf>
    <xf numFmtId="49" fontId="43" fillId="0" borderId="0" xfId="0" applyNumberFormat="1" applyFont="1" applyFill="1" applyProtection="1">
      <protection hidden="1"/>
    </xf>
    <xf numFmtId="0" fontId="8" fillId="8" borderId="12" xfId="0" applyFont="1" applyFill="1" applyBorder="1" applyProtection="1">
      <protection locked="0"/>
    </xf>
    <xf numFmtId="42" fontId="8" fillId="3" borderId="0" xfId="0" applyNumberFormat="1" applyFont="1" applyFill="1" applyBorder="1" applyAlignment="1" applyProtection="1">
      <alignment vertical="center"/>
      <protection hidden="1"/>
    </xf>
    <xf numFmtId="42" fontId="8" fillId="8" borderId="12" xfId="0" applyNumberFormat="1" applyFont="1" applyFill="1" applyBorder="1" applyAlignment="1" applyProtection="1">
      <alignment vertical="center"/>
      <protection locked="0"/>
    </xf>
    <xf numFmtId="0" fontId="22" fillId="3" borderId="0" xfId="0" applyFont="1" applyFill="1" applyBorder="1" applyAlignment="1" applyProtection="1">
      <protection hidden="1"/>
    </xf>
    <xf numFmtId="0" fontId="22" fillId="0" borderId="0" xfId="0" applyFont="1" applyBorder="1" applyAlignment="1" applyProtection="1">
      <protection hidden="1"/>
    </xf>
    <xf numFmtId="0" fontId="22" fillId="0" borderId="7" xfId="0" applyFont="1" applyBorder="1" applyAlignment="1" applyProtection="1">
      <protection hidden="1"/>
    </xf>
    <xf numFmtId="0" fontId="22" fillId="0" borderId="8" xfId="0" applyFont="1" applyBorder="1" applyProtection="1">
      <protection hidden="1"/>
    </xf>
    <xf numFmtId="0" fontId="43" fillId="0" borderId="0" xfId="0" applyFont="1" applyFill="1" applyProtection="1">
      <protection hidden="1"/>
    </xf>
    <xf numFmtId="0" fontId="43" fillId="3" borderId="19" xfId="0" applyFont="1" applyFill="1" applyBorder="1" applyProtection="1">
      <protection hidden="1"/>
    </xf>
    <xf numFmtId="0" fontId="22" fillId="0" borderId="0" xfId="0" applyFont="1" applyFill="1" applyBorder="1" applyProtection="1">
      <protection hidden="1"/>
    </xf>
    <xf numFmtId="0" fontId="22" fillId="0" borderId="10" xfId="0" applyFont="1" applyFill="1" applyBorder="1" applyProtection="1">
      <protection hidden="1"/>
    </xf>
    <xf numFmtId="0" fontId="22" fillId="3" borderId="38" xfId="0" applyFont="1" applyFill="1" applyBorder="1" applyProtection="1">
      <protection hidden="1"/>
    </xf>
    <xf numFmtId="0" fontId="5" fillId="0" borderId="38" xfId="0" applyFont="1" applyBorder="1" applyAlignment="1" applyProtection="1">
      <alignment horizontal="center" vertical="center" wrapText="1"/>
      <protection hidden="1"/>
    </xf>
    <xf numFmtId="165" fontId="8" fillId="3" borderId="38" xfId="4" applyNumberFormat="1" applyFont="1" applyFill="1" applyBorder="1" applyAlignment="1" applyProtection="1">
      <alignment vertical="center"/>
      <protection hidden="1"/>
    </xf>
    <xf numFmtId="0" fontId="5" fillId="0" borderId="39" xfId="0" applyFont="1" applyFill="1" applyBorder="1" applyAlignment="1" applyProtection="1">
      <alignment horizontal="center" vertical="center" wrapText="1"/>
      <protection hidden="1"/>
    </xf>
    <xf numFmtId="0" fontId="5" fillId="0" borderId="8" xfId="0" applyFont="1" applyBorder="1" applyAlignment="1" applyProtection="1">
      <alignment horizontal="center" vertical="top"/>
      <protection hidden="1"/>
    </xf>
    <xf numFmtId="49" fontId="43" fillId="3" borderId="36" xfId="0" applyNumberFormat="1" applyFont="1" applyFill="1" applyBorder="1" applyProtection="1">
      <protection hidden="1"/>
    </xf>
    <xf numFmtId="0" fontId="22" fillId="3" borderId="2" xfId="0" applyFont="1" applyFill="1" applyBorder="1" applyProtection="1">
      <protection hidden="1"/>
    </xf>
    <xf numFmtId="0" fontId="22" fillId="3" borderId="0" xfId="0" applyFont="1" applyFill="1" applyBorder="1" applyProtection="1">
      <protection hidden="1"/>
    </xf>
    <xf numFmtId="165" fontId="8" fillId="3" borderId="0" xfId="4" applyNumberFormat="1" applyFont="1" applyFill="1" applyBorder="1" applyAlignment="1" applyProtection="1">
      <alignment vertical="center"/>
      <protection hidden="1"/>
    </xf>
    <xf numFmtId="0" fontId="8" fillId="3" borderId="2" xfId="0" applyFont="1" applyFill="1" applyBorder="1" applyProtection="1">
      <protection hidden="1"/>
    </xf>
    <xf numFmtId="0" fontId="22" fillId="0" borderId="0" xfId="0" applyFont="1" applyBorder="1" applyProtection="1">
      <protection hidden="1"/>
    </xf>
    <xf numFmtId="49" fontId="8" fillId="3" borderId="2" xfId="0" applyNumberFormat="1" applyFont="1" applyFill="1" applyBorder="1" applyAlignment="1" applyProtection="1">
      <alignment horizontal="center"/>
      <protection hidden="1"/>
    </xf>
    <xf numFmtId="0" fontId="23" fillId="3" borderId="2" xfId="0" applyFont="1" applyFill="1" applyBorder="1" applyProtection="1">
      <protection hidden="1"/>
    </xf>
    <xf numFmtId="0" fontId="22" fillId="0" borderId="7" xfId="0" applyFont="1" applyFill="1" applyBorder="1" applyProtection="1">
      <protection hidden="1"/>
    </xf>
    <xf numFmtId="0" fontId="22" fillId="0" borderId="7" xfId="0" applyFont="1" applyBorder="1" applyProtection="1">
      <protection hidden="1"/>
    </xf>
    <xf numFmtId="42" fontId="8" fillId="8" borderId="12" xfId="0" applyNumberFormat="1" applyFont="1" applyFill="1" applyBorder="1" applyProtection="1">
      <protection locked="0"/>
    </xf>
    <xf numFmtId="0" fontId="8" fillId="0" borderId="0" xfId="0" applyFont="1" applyBorder="1" applyAlignment="1" applyProtection="1">
      <alignment horizontal="right"/>
      <protection hidden="1"/>
    </xf>
    <xf numFmtId="0" fontId="5" fillId="0" borderId="8" xfId="0" applyFont="1" applyBorder="1" applyAlignment="1" applyProtection="1">
      <alignment horizontal="center"/>
      <protection hidden="1"/>
    </xf>
    <xf numFmtId="0" fontId="43" fillId="3" borderId="21"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8" fillId="0" borderId="11"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165" fontId="8" fillId="0" borderId="39" xfId="4" applyNumberFormat="1" applyFont="1" applyFill="1" applyBorder="1" applyAlignment="1" applyProtection="1">
      <alignment vertical="center"/>
      <protection hidden="1"/>
    </xf>
    <xf numFmtId="3" fontId="8" fillId="3" borderId="0" xfId="0" applyNumberFormat="1" applyFont="1" applyFill="1" applyBorder="1" applyAlignment="1" applyProtection="1">
      <alignment vertical="center"/>
      <protection hidden="1"/>
    </xf>
    <xf numFmtId="3" fontId="8" fillId="0" borderId="0" xfId="0" applyNumberFormat="1" applyFont="1" applyFill="1" applyBorder="1" applyAlignment="1" applyProtection="1">
      <alignment vertical="center"/>
      <protection hidden="1"/>
    </xf>
    <xf numFmtId="3" fontId="8" fillId="0" borderId="9" xfId="0" applyNumberFormat="1" applyFont="1" applyFill="1" applyBorder="1" applyAlignment="1" applyProtection="1">
      <alignment vertical="center"/>
      <protection hidden="1"/>
    </xf>
    <xf numFmtId="0" fontId="5" fillId="0" borderId="10" xfId="0" applyFont="1" applyFill="1" applyBorder="1" applyAlignment="1" applyProtection="1">
      <alignment horizontal="left" vertical="center"/>
      <protection hidden="1"/>
    </xf>
    <xf numFmtId="0" fontId="5" fillId="0" borderId="11" xfId="0" applyFont="1" applyFill="1" applyBorder="1" applyAlignment="1" applyProtection="1">
      <alignment horizontal="left" vertical="center"/>
      <protection hidden="1"/>
    </xf>
    <xf numFmtId="0" fontId="45" fillId="3" borderId="21"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10" xfId="0" applyFont="1" applyFill="1" applyBorder="1" applyAlignment="1" applyProtection="1">
      <alignment vertical="center"/>
      <protection hidden="1"/>
    </xf>
    <xf numFmtId="44" fontId="5" fillId="3" borderId="0" xfId="4" applyFont="1" applyFill="1" applyBorder="1" applyAlignment="1" applyProtection="1">
      <alignment vertical="center"/>
      <protection hidden="1"/>
    </xf>
    <xf numFmtId="42" fontId="5" fillId="3" borderId="10" xfId="4" applyNumberFormat="1" applyFont="1" applyFill="1" applyBorder="1" applyAlignment="1" applyProtection="1">
      <alignment vertical="center"/>
      <protection hidden="1"/>
    </xf>
    <xf numFmtId="3" fontId="5" fillId="3" borderId="0" xfId="0" applyNumberFormat="1" applyFont="1" applyFill="1" applyBorder="1" applyAlignment="1" applyProtection="1">
      <alignment vertical="center"/>
      <protection hidden="1"/>
    </xf>
    <xf numFmtId="3" fontId="5" fillId="3" borderId="10" xfId="0" applyNumberFormat="1" applyFont="1" applyFill="1" applyBorder="1" applyAlignment="1" applyProtection="1">
      <alignment vertical="center"/>
      <protection hidden="1"/>
    </xf>
    <xf numFmtId="3" fontId="5" fillId="3" borderId="10" xfId="4" applyNumberFormat="1" applyFont="1" applyFill="1" applyBorder="1" applyAlignment="1" applyProtection="1">
      <alignment horizontal="center" vertical="center"/>
      <protection hidden="1"/>
    </xf>
    <xf numFmtId="0" fontId="8" fillId="0" borderId="4" xfId="0" applyFont="1" applyBorder="1" applyProtection="1">
      <protection hidden="1"/>
    </xf>
    <xf numFmtId="0" fontId="8" fillId="0" borderId="3" xfId="0" applyFont="1" applyBorder="1" applyProtection="1">
      <protection hidden="1"/>
    </xf>
    <xf numFmtId="0" fontId="8" fillId="0" borderId="37" xfId="0" applyFont="1" applyBorder="1" applyProtection="1">
      <protection hidden="1"/>
    </xf>
    <xf numFmtId="0" fontId="8" fillId="0" borderId="0" xfId="0" applyFont="1" applyBorder="1" applyProtection="1">
      <protection hidden="1"/>
    </xf>
    <xf numFmtId="49" fontId="8" fillId="0" borderId="5" xfId="0" applyNumberFormat="1" applyFont="1" applyFill="1" applyBorder="1" applyAlignment="1" applyProtection="1">
      <alignment horizontal="center"/>
      <protection hidden="1"/>
    </xf>
    <xf numFmtId="0" fontId="8" fillId="0" borderId="5" xfId="0" applyFont="1" applyBorder="1" applyProtection="1">
      <protection hidden="1"/>
    </xf>
    <xf numFmtId="0" fontId="8" fillId="0" borderId="6" xfId="0" applyFont="1" applyBorder="1" applyProtection="1">
      <protection hidden="1"/>
    </xf>
    <xf numFmtId="0" fontId="23" fillId="0" borderId="9"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3" borderId="0" xfId="0" applyFont="1" applyFill="1" applyBorder="1" applyAlignment="1" applyProtection="1">
      <alignment horizontal="center" vertical="center" wrapText="1"/>
      <protection hidden="1"/>
    </xf>
    <xf numFmtId="0" fontId="33" fillId="0" borderId="12" xfId="0" applyFont="1" applyBorder="1" applyAlignment="1" applyProtection="1">
      <alignment horizontal="center" vertical="center"/>
      <protection hidden="1"/>
    </xf>
    <xf numFmtId="0" fontId="5" fillId="3" borderId="0" xfId="0" applyFont="1" applyFill="1" applyBorder="1" applyAlignment="1" applyProtection="1">
      <alignment horizontal="center" vertical="center"/>
      <protection hidden="1"/>
    </xf>
    <xf numFmtId="0" fontId="5" fillId="0" borderId="12" xfId="0" applyFont="1" applyFill="1" applyBorder="1" applyAlignment="1" applyProtection="1">
      <alignment horizontal="center" vertical="center" wrapText="1"/>
      <protection hidden="1"/>
    </xf>
    <xf numFmtId="0" fontId="22" fillId="0" borderId="9" xfId="0" applyFont="1" applyBorder="1" applyProtection="1">
      <protection hidden="1"/>
    </xf>
    <xf numFmtId="0" fontId="46" fillId="0" borderId="10" xfId="0" applyFont="1" applyFill="1" applyBorder="1" applyAlignment="1" applyProtection="1">
      <alignment horizontal="center" vertical="center" wrapText="1"/>
      <protection hidden="1"/>
    </xf>
    <xf numFmtId="44" fontId="46" fillId="0" borderId="10" xfId="4" applyFont="1" applyFill="1" applyBorder="1" applyAlignment="1" applyProtection="1">
      <alignment horizontal="center" vertical="center" wrapText="1"/>
      <protection hidden="1"/>
    </xf>
    <xf numFmtId="0" fontId="22" fillId="0" borderId="10" xfId="0" applyFont="1" applyBorder="1" applyAlignment="1" applyProtection="1">
      <alignment vertical="center"/>
      <protection hidden="1"/>
    </xf>
    <xf numFmtId="0" fontId="5" fillId="0" borderId="11" xfId="0" applyFont="1" applyBorder="1" applyAlignment="1" applyProtection="1">
      <alignment horizontal="center" vertical="center"/>
      <protection hidden="1"/>
    </xf>
    <xf numFmtId="42" fontId="5" fillId="3" borderId="0" xfId="4" applyNumberFormat="1" applyFont="1" applyFill="1" applyBorder="1" applyAlignment="1" applyProtection="1">
      <alignment vertical="center"/>
      <protection hidden="1"/>
    </xf>
    <xf numFmtId="0" fontId="0" fillId="11" borderId="1" xfId="0" applyFill="1" applyBorder="1" applyAlignment="1" applyProtection="1">
      <alignment wrapText="1"/>
      <protection locked="0"/>
    </xf>
    <xf numFmtId="0" fontId="5" fillId="0" borderId="39" xfId="0" applyFont="1" applyBorder="1" applyAlignment="1" applyProtection="1">
      <alignment horizontal="center" vertical="center" wrapText="1"/>
      <protection hidden="1"/>
    </xf>
    <xf numFmtId="0" fontId="22" fillId="0" borderId="9" xfId="0" applyFont="1" applyFill="1" applyBorder="1" applyProtection="1">
      <protection hidden="1"/>
    </xf>
    <xf numFmtId="44" fontId="8" fillId="3" borderId="0" xfId="4" applyFont="1" applyFill="1" applyBorder="1" applyProtection="1">
      <protection hidden="1"/>
    </xf>
    <xf numFmtId="44" fontId="8" fillId="0" borderId="37" xfId="4" applyFont="1" applyBorder="1" applyProtection="1">
      <protection hidden="1"/>
    </xf>
    <xf numFmtId="49" fontId="47" fillId="3" borderId="20" xfId="0" applyNumberFormat="1" applyFont="1" applyFill="1" applyBorder="1" applyProtection="1">
      <protection hidden="1"/>
    </xf>
    <xf numFmtId="49" fontId="47" fillId="0" borderId="0" xfId="0" applyNumberFormat="1" applyFont="1" applyProtection="1">
      <protection hidden="1"/>
    </xf>
    <xf numFmtId="0" fontId="37" fillId="0" borderId="12" xfId="0" applyFont="1" applyBorder="1" applyAlignment="1" applyProtection="1">
      <alignment horizontal="center" vertical="center"/>
      <protection hidden="1"/>
    </xf>
    <xf numFmtId="0" fontId="22" fillId="0" borderId="10" xfId="0" applyFont="1" applyBorder="1" applyProtection="1">
      <protection hidden="1"/>
    </xf>
    <xf numFmtId="0" fontId="8" fillId="0" borderId="10" xfId="0" applyFont="1" applyBorder="1" applyAlignment="1" applyProtection="1">
      <alignment vertical="center"/>
      <protection hidden="1"/>
    </xf>
    <xf numFmtId="5" fontId="5" fillId="3" borderId="0" xfId="4" applyNumberFormat="1" applyFont="1" applyFill="1" applyBorder="1" applyAlignment="1" applyProtection="1">
      <alignment vertical="center"/>
      <protection hidden="1"/>
    </xf>
    <xf numFmtId="44" fontId="8" fillId="3" borderId="0" xfId="4" applyNumberFormat="1" applyFont="1" applyFill="1" applyBorder="1" applyProtection="1">
      <protection hidden="1"/>
    </xf>
    <xf numFmtId="44" fontId="8" fillId="0" borderId="37" xfId="4" applyNumberFormat="1" applyFont="1" applyBorder="1" applyProtection="1">
      <protection hidden="1"/>
    </xf>
    <xf numFmtId="0" fontId="5" fillId="0" borderId="5" xfId="0" applyFont="1" applyBorder="1" applyProtection="1">
      <protection hidden="1"/>
    </xf>
    <xf numFmtId="0" fontId="8" fillId="8" borderId="40" xfId="0" applyNumberFormat="1" applyFont="1" applyFill="1" applyBorder="1" applyAlignment="1" applyProtection="1">
      <alignment horizontal="center" vertical="center"/>
      <protection locked="0"/>
    </xf>
    <xf numFmtId="3" fontId="8" fillId="8" borderId="12" xfId="0" applyNumberFormat="1" applyFont="1" applyFill="1" applyBorder="1" applyAlignment="1" applyProtection="1">
      <alignment horizontal="center" vertical="center"/>
      <protection locked="0"/>
    </xf>
    <xf numFmtId="0" fontId="48" fillId="0" borderId="0" xfId="0" applyFont="1" applyFill="1" applyBorder="1" applyProtection="1">
      <protection hidden="1"/>
    </xf>
    <xf numFmtId="0" fontId="48" fillId="0" borderId="7" xfId="0" applyFont="1" applyFill="1" applyBorder="1" applyProtection="1">
      <protection hidden="1"/>
    </xf>
    <xf numFmtId="0" fontId="22" fillId="3" borderId="0" xfId="0" applyFont="1" applyFill="1" applyBorder="1" applyAlignment="1" applyProtection="1">
      <alignment vertical="center"/>
      <protection hidden="1"/>
    </xf>
    <xf numFmtId="0" fontId="22" fillId="0" borderId="0" xfId="0" applyFont="1" applyBorder="1" applyAlignment="1" applyProtection="1">
      <alignment vertical="center"/>
      <protection hidden="1"/>
    </xf>
    <xf numFmtId="0" fontId="22" fillId="0" borderId="7" xfId="0" applyFont="1" applyBorder="1" applyAlignment="1" applyProtection="1">
      <alignment vertical="center"/>
      <protection hidden="1"/>
    </xf>
    <xf numFmtId="0" fontId="5" fillId="0" borderId="0" xfId="0" applyFont="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5" fillId="0" borderId="0" xfId="0" applyFont="1" applyBorder="1" applyAlignment="1" applyProtection="1">
      <alignment vertical="center"/>
      <protection hidden="1"/>
    </xf>
    <xf numFmtId="0" fontId="5" fillId="0" borderId="8" xfId="0" applyFont="1" applyBorder="1" applyAlignment="1" applyProtection="1">
      <alignment horizontal="center" vertical="center"/>
      <protection hidden="1"/>
    </xf>
    <xf numFmtId="3" fontId="5" fillId="3" borderId="14" xfId="0" applyNumberFormat="1" applyFont="1" applyFill="1" applyBorder="1" applyAlignment="1" applyProtection="1">
      <alignment vertical="center"/>
      <protection hidden="1"/>
    </xf>
    <xf numFmtId="44" fontId="8" fillId="3" borderId="0" xfId="4" applyNumberFormat="1" applyFont="1" applyFill="1" applyBorder="1" applyAlignment="1" applyProtection="1">
      <protection hidden="1"/>
    </xf>
    <xf numFmtId="44" fontId="8" fillId="0" borderId="37" xfId="4" applyNumberFormat="1" applyFont="1" applyFill="1" applyBorder="1" applyAlignment="1" applyProtection="1">
      <protection hidden="1"/>
    </xf>
    <xf numFmtId="0" fontId="8" fillId="0" borderId="5" xfId="0" applyFont="1" applyBorder="1" applyAlignment="1" applyProtection="1">
      <alignment horizontal="left"/>
      <protection hidden="1"/>
    </xf>
    <xf numFmtId="0" fontId="5" fillId="0" borderId="5" xfId="0" applyFont="1" applyBorder="1" applyAlignment="1" applyProtection="1">
      <protection hidden="1"/>
    </xf>
    <xf numFmtId="42" fontId="8" fillId="11" borderId="37" xfId="0" applyNumberFormat="1" applyFont="1" applyFill="1" applyBorder="1" applyAlignment="1" applyProtection="1">
      <alignment vertical="center"/>
      <protection locked="0"/>
    </xf>
    <xf numFmtId="0" fontId="23" fillId="3" borderId="0" xfId="0" applyFont="1" applyFill="1" applyBorder="1" applyAlignment="1" applyProtection="1">
      <alignment horizontal="left" vertical="center" wrapText="1"/>
      <protection hidden="1"/>
    </xf>
    <xf numFmtId="0" fontId="0" fillId="8" borderId="0" xfId="0" applyFill="1" applyBorder="1" applyAlignment="1" applyProtection="1">
      <alignment horizontal="left" vertical="center"/>
      <protection hidden="1"/>
    </xf>
    <xf numFmtId="0" fontId="22" fillId="0" borderId="8" xfId="0" applyFont="1" applyBorder="1" applyAlignment="1" applyProtection="1">
      <alignment horizontal="center" vertical="center"/>
      <protection hidden="1"/>
    </xf>
    <xf numFmtId="42" fontId="8" fillId="3" borderId="12" xfId="4" applyNumberFormat="1" applyFont="1" applyFill="1" applyBorder="1" applyAlignment="1" applyProtection="1">
      <alignment horizontal="center" vertical="center"/>
      <protection hidden="1"/>
    </xf>
    <xf numFmtId="0" fontId="5" fillId="8" borderId="0" xfId="0" applyFont="1" applyFill="1" applyBorder="1" applyAlignment="1" applyProtection="1">
      <alignment horizontal="left" vertical="center" wrapText="1"/>
      <protection hidden="1"/>
    </xf>
    <xf numFmtId="0" fontId="5" fillId="0" borderId="38" xfId="0" applyFont="1" applyBorder="1" applyAlignment="1" applyProtection="1">
      <alignment horizontal="center" vertical="center"/>
      <protection hidden="1"/>
    </xf>
    <xf numFmtId="5" fontId="8" fillId="3" borderId="0" xfId="4" applyNumberFormat="1" applyFont="1" applyFill="1" applyBorder="1" applyAlignment="1" applyProtection="1">
      <alignment vertical="center"/>
      <protection hidden="1"/>
    </xf>
    <xf numFmtId="42" fontId="8" fillId="3" borderId="12" xfId="4" applyNumberFormat="1" applyFont="1" applyFill="1" applyBorder="1" applyAlignment="1" applyProtection="1">
      <alignment horizontal="right" vertical="center"/>
      <protection hidden="1"/>
    </xf>
    <xf numFmtId="0" fontId="22" fillId="0" borderId="11" xfId="0" applyFont="1" applyFill="1" applyBorder="1" applyProtection="1">
      <protection hidden="1"/>
    </xf>
    <xf numFmtId="0" fontId="5" fillId="0" borderId="39" xfId="0" applyFont="1" applyFill="1" applyBorder="1" applyAlignment="1" applyProtection="1">
      <alignment horizontal="center"/>
      <protection hidden="1"/>
    </xf>
    <xf numFmtId="42" fontId="8" fillId="3" borderId="0" xfId="4" applyNumberFormat="1" applyFont="1" applyFill="1" applyBorder="1" applyAlignment="1" applyProtection="1">
      <protection hidden="1"/>
    </xf>
    <xf numFmtId="0" fontId="23" fillId="3" borderId="0" xfId="0" applyFont="1" applyFill="1" applyBorder="1" applyAlignment="1" applyProtection="1">
      <alignment vertical="center"/>
      <protection hidden="1"/>
    </xf>
    <xf numFmtId="0" fontId="8" fillId="3" borderId="5" xfId="0" applyFont="1" applyFill="1" applyBorder="1" applyProtection="1">
      <protection hidden="1"/>
    </xf>
    <xf numFmtId="42" fontId="8" fillId="3" borderId="5" xfId="0" applyNumberFormat="1" applyFont="1" applyFill="1" applyBorder="1" applyAlignment="1" applyProtection="1">
      <alignment vertical="center"/>
      <protection hidden="1"/>
    </xf>
    <xf numFmtId="0" fontId="22" fillId="3" borderId="5" xfId="0" applyFont="1" applyFill="1" applyBorder="1" applyProtection="1">
      <protection hidden="1"/>
    </xf>
    <xf numFmtId="167" fontId="8" fillId="3" borderId="5" xfId="0" applyNumberFormat="1" applyFont="1" applyFill="1" applyBorder="1" applyProtection="1">
      <protection hidden="1"/>
    </xf>
    <xf numFmtId="0" fontId="8" fillId="0" borderId="0" xfId="0" applyFont="1" applyFill="1" applyBorder="1" applyProtection="1">
      <protection locked="0"/>
    </xf>
    <xf numFmtId="0" fontId="8" fillId="0" borderId="7" xfId="0" applyFont="1" applyFill="1" applyBorder="1" applyProtection="1">
      <protection hidden="1"/>
    </xf>
    <xf numFmtId="0" fontId="8" fillId="0" borderId="8" xfId="0" applyFont="1" applyFill="1" applyBorder="1" applyProtection="1">
      <protection hidden="1"/>
    </xf>
    <xf numFmtId="42" fontId="8" fillId="11" borderId="12" xfId="0" applyNumberFormat="1" applyFont="1" applyFill="1" applyBorder="1" applyAlignment="1" applyProtection="1">
      <alignment vertical="center"/>
      <protection locked="0"/>
    </xf>
    <xf numFmtId="4" fontId="21" fillId="0" borderId="0" xfId="0" applyNumberFormat="1" applyFont="1" applyFill="1" applyBorder="1" applyAlignment="1" applyProtection="1">
      <alignment horizontal="center" vertical="center"/>
      <protection locked="0"/>
    </xf>
    <xf numFmtId="4" fontId="21" fillId="0" borderId="38" xfId="0" applyNumberFormat="1" applyFont="1" applyFill="1" applyBorder="1" applyAlignment="1" applyProtection="1">
      <alignment horizontal="center" vertical="center"/>
      <protection hidden="1"/>
    </xf>
    <xf numFmtId="0" fontId="8" fillId="11" borderId="40" xfId="0" applyNumberFormat="1" applyFont="1" applyFill="1" applyBorder="1" applyAlignment="1" applyProtection="1">
      <alignment horizontal="center" vertical="center"/>
      <protection locked="0"/>
    </xf>
    <xf numFmtId="3" fontId="8" fillId="11" borderId="12" xfId="0" applyNumberFormat="1" applyFont="1" applyFill="1" applyBorder="1" applyAlignment="1" applyProtection="1">
      <alignment horizontal="center" vertical="center"/>
      <protection locked="0"/>
    </xf>
    <xf numFmtId="0" fontId="8" fillId="0" borderId="38" xfId="0" applyFont="1" applyBorder="1" applyProtection="1">
      <protection hidden="1"/>
    </xf>
    <xf numFmtId="0" fontId="8" fillId="0" borderId="8" xfId="0" applyFont="1" applyBorder="1" applyProtection="1">
      <protection hidden="1"/>
    </xf>
    <xf numFmtId="0" fontId="23" fillId="3" borderId="38" xfId="0" applyFont="1" applyFill="1" applyBorder="1" applyAlignment="1" applyProtection="1">
      <alignment horizontal="center" vertical="center" wrapText="1"/>
      <protection hidden="1"/>
    </xf>
    <xf numFmtId="0" fontId="5" fillId="3" borderId="38" xfId="0" applyFont="1" applyFill="1" applyBorder="1" applyAlignment="1" applyProtection="1">
      <alignment horizontal="center" vertical="center"/>
      <protection hidden="1"/>
    </xf>
    <xf numFmtId="0" fontId="23" fillId="3" borderId="7" xfId="0" applyFont="1" applyFill="1" applyBorder="1" applyAlignment="1" applyProtection="1">
      <alignment horizontal="center"/>
      <protection hidden="1"/>
    </xf>
    <xf numFmtId="0" fontId="5" fillId="0" borderId="10" xfId="0" applyFont="1" applyFill="1" applyBorder="1" applyAlignment="1" applyProtection="1">
      <alignment horizontal="center" vertical="center"/>
      <protection hidden="1"/>
    </xf>
    <xf numFmtId="0" fontId="5" fillId="0" borderId="9" xfId="0" applyFont="1" applyFill="1" applyBorder="1" applyAlignment="1" applyProtection="1">
      <alignment horizontal="center" vertical="center"/>
      <protection hidden="1"/>
    </xf>
    <xf numFmtId="0" fontId="5" fillId="0" borderId="10" xfId="0" applyFont="1" applyFill="1" applyBorder="1" applyAlignment="1" applyProtection="1">
      <alignment horizontal="center" vertical="center" wrapText="1"/>
      <protection hidden="1"/>
    </xf>
    <xf numFmtId="0" fontId="8" fillId="3" borderId="10" xfId="0" applyFont="1" applyFill="1" applyBorder="1" applyProtection="1">
      <protection hidden="1"/>
    </xf>
    <xf numFmtId="4" fontId="8" fillId="8" borderId="12" xfId="0" applyNumberFormat="1" applyFont="1" applyFill="1" applyBorder="1" applyAlignment="1" applyProtection="1">
      <alignment horizontal="center" vertical="center"/>
      <protection locked="0"/>
    </xf>
    <xf numFmtId="0" fontId="23" fillId="3" borderId="0" xfId="0" applyFont="1" applyFill="1" applyBorder="1" applyAlignment="1" applyProtection="1">
      <alignment horizontal="center"/>
      <protection hidden="1"/>
    </xf>
    <xf numFmtId="0" fontId="5" fillId="0" borderId="0"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0" xfId="0" applyFont="1" applyBorder="1" applyAlignment="1" applyProtection="1">
      <alignment horizontal="center" vertical="center" wrapText="1"/>
      <protection hidden="1"/>
    </xf>
    <xf numFmtId="49" fontId="45" fillId="3" borderId="20" xfId="0" applyNumberFormat="1" applyFont="1" applyFill="1" applyBorder="1" applyAlignment="1" applyProtection="1">
      <alignment horizontal="center"/>
      <protection hidden="1"/>
    </xf>
    <xf numFmtId="49" fontId="45" fillId="0" borderId="0" xfId="0" applyNumberFormat="1" applyFont="1" applyAlignment="1" applyProtection="1">
      <alignment horizontal="center"/>
      <protection hidden="1"/>
    </xf>
    <xf numFmtId="3" fontId="5" fillId="3" borderId="0" xfId="4" applyNumberFormat="1" applyFont="1" applyFill="1" applyBorder="1" applyAlignment="1" applyProtection="1">
      <alignment horizontal="right" vertical="center"/>
      <protection hidden="1"/>
    </xf>
    <xf numFmtId="42" fontId="5" fillId="3" borderId="0" xfId="4" applyNumberFormat="1" applyFont="1" applyFill="1" applyBorder="1" applyAlignment="1" applyProtection="1">
      <alignment horizontal="right" vertical="center"/>
      <protection hidden="1"/>
    </xf>
    <xf numFmtId="3" fontId="5" fillId="3" borderId="0" xfId="4" applyNumberFormat="1" applyFont="1" applyFill="1" applyBorder="1" applyAlignment="1" applyProtection="1">
      <alignment horizontal="center" vertical="center"/>
      <protection hidden="1"/>
    </xf>
    <xf numFmtId="0" fontId="50" fillId="0" borderId="0" xfId="0" applyFont="1" applyProtection="1">
      <protection hidden="1"/>
    </xf>
    <xf numFmtId="0" fontId="50" fillId="3" borderId="21" xfId="0" applyFont="1" applyFill="1" applyBorder="1" applyProtection="1">
      <protection hidden="1"/>
    </xf>
    <xf numFmtId="44" fontId="8" fillId="0" borderId="12" xfId="4" applyNumberFormat="1" applyFont="1" applyFill="1" applyBorder="1" applyAlignment="1" applyProtection="1">
      <protection hidden="1"/>
    </xf>
    <xf numFmtId="3" fontId="8" fillId="0" borderId="5" xfId="0" applyNumberFormat="1" applyFont="1" applyFill="1" applyBorder="1" applyAlignment="1" applyProtection="1">
      <alignment horizontal="center" vertical="center"/>
      <protection hidden="1"/>
    </xf>
    <xf numFmtId="0" fontId="31" fillId="0" borderId="5" xfId="0" applyFont="1" applyFill="1" applyBorder="1" applyAlignment="1" applyProtection="1">
      <protection hidden="1"/>
    </xf>
    <xf numFmtId="0" fontId="23" fillId="3" borderId="0" xfId="0" applyFont="1" applyFill="1" applyBorder="1" applyAlignment="1" applyProtection="1">
      <alignment horizontal="center" vertical="center"/>
      <protection hidden="1"/>
    </xf>
    <xf numFmtId="42" fontId="5" fillId="3" borderId="10" xfId="4" applyNumberFormat="1" applyFont="1" applyFill="1" applyBorder="1" applyAlignment="1" applyProtection="1">
      <alignment horizontal="right" vertical="center"/>
      <protection hidden="1"/>
    </xf>
    <xf numFmtId="3" fontId="8" fillId="0"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protection hidden="1"/>
    </xf>
    <xf numFmtId="0" fontId="31" fillId="0" borderId="0" xfId="0" applyFont="1" applyFill="1" applyBorder="1" applyAlignment="1" applyProtection="1">
      <protection hidden="1"/>
    </xf>
    <xf numFmtId="0" fontId="8" fillId="0" borderId="0" xfId="0" applyFont="1" applyFill="1" applyBorder="1" applyAlignment="1" applyProtection="1">
      <alignment horizontal="center"/>
      <protection locked="0"/>
    </xf>
    <xf numFmtId="0" fontId="8" fillId="0" borderId="7" xfId="0" applyFont="1" applyFill="1" applyBorder="1" applyAlignment="1" applyProtection="1">
      <alignment horizontal="center"/>
      <protection hidden="1"/>
    </xf>
    <xf numFmtId="0" fontId="50" fillId="0" borderId="0" xfId="0" applyFont="1" applyAlignment="1" applyProtection="1">
      <alignment vertical="center"/>
      <protection hidden="1"/>
    </xf>
    <xf numFmtId="0" fontId="5" fillId="3" borderId="21" xfId="0" applyFont="1" applyFill="1" applyBorder="1" applyAlignment="1" applyProtection="1">
      <alignment horizontal="center" vertical="center"/>
      <protection hidden="1"/>
    </xf>
    <xf numFmtId="49" fontId="50" fillId="3" borderId="20" xfId="0" applyNumberFormat="1" applyFont="1" applyFill="1" applyBorder="1" applyAlignment="1" applyProtection="1">
      <alignment vertical="center"/>
      <protection hidden="1"/>
    </xf>
    <xf numFmtId="49" fontId="50" fillId="0" borderId="0" xfId="0" applyNumberFormat="1" applyFont="1" applyAlignment="1" applyProtection="1">
      <alignment vertical="center"/>
      <protection hidden="1"/>
    </xf>
    <xf numFmtId="0" fontId="12" fillId="3" borderId="21" xfId="0" applyFont="1" applyFill="1" applyBorder="1" applyAlignment="1" applyProtection="1">
      <alignment horizontal="center" vertical="center"/>
      <protection hidden="1"/>
    </xf>
    <xf numFmtId="0" fontId="5" fillId="3" borderId="0" xfId="0" applyFont="1" applyFill="1" applyBorder="1" applyAlignment="1" applyProtection="1">
      <alignment horizontal="left"/>
      <protection hidden="1"/>
    </xf>
    <xf numFmtId="49" fontId="51" fillId="3" borderId="20" xfId="0" applyNumberFormat="1" applyFont="1" applyFill="1" applyBorder="1" applyProtection="1">
      <protection hidden="1"/>
    </xf>
    <xf numFmtId="49" fontId="51" fillId="0" borderId="0" xfId="0" applyNumberFormat="1" applyFont="1" applyProtection="1">
      <protection hidden="1"/>
    </xf>
    <xf numFmtId="165" fontId="5" fillId="3" borderId="21" xfId="0" applyNumberFormat="1" applyFont="1" applyFill="1" applyBorder="1" applyAlignment="1" applyProtection="1">
      <alignment horizontal="center" vertical="center"/>
      <protection hidden="1"/>
    </xf>
    <xf numFmtId="165" fontId="5" fillId="4" borderId="35" xfId="0" applyNumberFormat="1" applyFont="1" applyFill="1" applyBorder="1" applyAlignment="1" applyProtection="1">
      <alignment horizontal="center" vertical="center"/>
      <protection hidden="1"/>
    </xf>
    <xf numFmtId="165" fontId="5" fillId="3" borderId="0" xfId="0" applyNumberFormat="1" applyFont="1" applyFill="1" applyBorder="1" applyAlignment="1" applyProtection="1">
      <alignment horizontal="center" vertical="center"/>
      <protection hidden="1"/>
    </xf>
    <xf numFmtId="0" fontId="24" fillId="3" borderId="0" xfId="0" applyFont="1" applyFill="1" applyBorder="1" applyAlignment="1" applyProtection="1">
      <alignment vertical="center"/>
      <protection hidden="1"/>
    </xf>
    <xf numFmtId="0" fontId="5" fillId="12" borderId="0" xfId="0" applyFont="1" applyFill="1" applyBorder="1" applyAlignment="1" applyProtection="1">
      <alignment horizontal="center" vertical="center"/>
      <protection hidden="1"/>
    </xf>
    <xf numFmtId="0" fontId="50" fillId="0" borderId="0" xfId="0" applyFont="1" applyBorder="1" applyProtection="1">
      <protection hidden="1"/>
    </xf>
    <xf numFmtId="0" fontId="52" fillId="0" borderId="0" xfId="0" applyFont="1" applyFill="1" applyBorder="1" applyAlignment="1" applyProtection="1">
      <alignment horizontal="center" vertical="center" wrapText="1"/>
      <protection hidden="1"/>
    </xf>
    <xf numFmtId="0" fontId="52" fillId="0" borderId="0" xfId="0" applyFont="1" applyFill="1" applyBorder="1" applyAlignment="1" applyProtection="1">
      <alignment horizontal="left" vertical="center" wrapText="1"/>
      <protection hidden="1"/>
    </xf>
    <xf numFmtId="0" fontId="24" fillId="0" borderId="0" xfId="0" applyFont="1" applyFill="1" applyBorder="1" applyAlignment="1" applyProtection="1">
      <alignment horizontal="center" vertical="center" wrapText="1"/>
      <protection hidden="1"/>
    </xf>
    <xf numFmtId="0" fontId="24" fillId="0" borderId="0" xfId="0" applyFont="1" applyFill="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5" fontId="5" fillId="3" borderId="2" xfId="0" applyNumberFormat="1" applyFont="1" applyFill="1" applyBorder="1" applyAlignment="1" applyProtection="1">
      <alignment vertical="center" wrapText="1"/>
      <protection hidden="1"/>
    </xf>
    <xf numFmtId="49" fontId="7" fillId="0" borderId="44" xfId="0" applyNumberFormat="1" applyFont="1" applyBorder="1" applyAlignment="1" applyProtection="1">
      <alignment horizontal="left"/>
      <protection hidden="1"/>
    </xf>
    <xf numFmtId="49" fontId="7" fillId="0" borderId="45" xfId="0" applyNumberFormat="1" applyFont="1" applyBorder="1" applyAlignment="1" applyProtection="1">
      <alignment horizontal="left"/>
      <protection hidden="1"/>
    </xf>
    <xf numFmtId="49" fontId="7" fillId="0" borderId="45" xfId="0" applyNumberFormat="1" applyFont="1" applyBorder="1" applyAlignment="1" applyProtection="1">
      <protection hidden="1"/>
    </xf>
    <xf numFmtId="0" fontId="54" fillId="0" borderId="6" xfId="0" applyFont="1" applyBorder="1" applyAlignment="1">
      <alignment vertical="center"/>
    </xf>
    <xf numFmtId="0" fontId="0" fillId="0" borderId="0" xfId="0" applyProtection="1">
      <protection hidden="1"/>
    </xf>
    <xf numFmtId="0" fontId="0" fillId="0" borderId="0" xfId="0" applyAlignment="1" applyProtection="1">
      <alignment horizontal="center"/>
      <protection hidden="1"/>
    </xf>
    <xf numFmtId="0" fontId="0" fillId="0" borderId="0" xfId="0" applyBorder="1" applyProtection="1">
      <protection hidden="1"/>
    </xf>
    <xf numFmtId="0" fontId="0" fillId="0" borderId="0" xfId="0" applyBorder="1" applyAlignment="1" applyProtection="1">
      <alignment horizontal="center"/>
      <protection hidden="1"/>
    </xf>
    <xf numFmtId="0" fontId="0" fillId="0" borderId="46" xfId="0" applyBorder="1" applyProtection="1">
      <protection hidden="1"/>
    </xf>
    <xf numFmtId="0" fontId="0" fillId="0" borderId="46" xfId="0" applyBorder="1" applyAlignment="1" applyProtection="1">
      <alignment horizontal="center"/>
      <protection hidden="1"/>
    </xf>
    <xf numFmtId="0" fontId="0" fillId="0" borderId="47" xfId="0" applyBorder="1" applyProtection="1">
      <protection hidden="1"/>
    </xf>
    <xf numFmtId="0" fontId="0" fillId="0" borderId="48" xfId="0" applyBorder="1" applyProtection="1">
      <protection hidden="1"/>
    </xf>
    <xf numFmtId="0" fontId="0" fillId="0" borderId="49" xfId="0" applyBorder="1" applyAlignment="1" applyProtection="1">
      <alignment horizontal="center"/>
      <protection hidden="1"/>
    </xf>
    <xf numFmtId="0" fontId="0" fillId="0" borderId="50" xfId="0" applyBorder="1" applyProtection="1">
      <protection hidden="1"/>
    </xf>
    <xf numFmtId="0" fontId="0" fillId="0" borderId="51" xfId="0" applyBorder="1" applyAlignment="1" applyProtection="1">
      <alignment horizontal="center"/>
      <protection hidden="1"/>
    </xf>
    <xf numFmtId="5" fontId="0" fillId="0" borderId="0" xfId="0" applyNumberFormat="1" applyProtection="1">
      <protection hidden="1"/>
    </xf>
    <xf numFmtId="0" fontId="0" fillId="0" borderId="56" xfId="0" applyBorder="1" applyProtection="1">
      <protection hidden="1"/>
    </xf>
    <xf numFmtId="0" fontId="0" fillId="0" borderId="57" xfId="0" applyBorder="1" applyAlignment="1" applyProtection="1">
      <alignment horizontal="center"/>
      <protection hidden="1"/>
    </xf>
    <xf numFmtId="0" fontId="5" fillId="0" borderId="0" xfId="0" applyFont="1" applyBorder="1" applyProtection="1">
      <protection hidden="1"/>
    </xf>
    <xf numFmtId="0" fontId="5" fillId="0" borderId="51" xfId="0" applyFont="1" applyBorder="1" applyAlignment="1" applyProtection="1">
      <alignment horizontal="center"/>
      <protection hidden="1"/>
    </xf>
    <xf numFmtId="0" fontId="12" fillId="0" borderId="10" xfId="0" applyFont="1" applyFill="1" applyBorder="1" applyAlignment="1" applyProtection="1">
      <alignment horizontal="center" vertical="center"/>
      <protection hidden="1"/>
    </xf>
    <xf numFmtId="3" fontId="8" fillId="0" borderId="10" xfId="5" applyNumberFormat="1" applyFont="1" applyFill="1" applyBorder="1" applyAlignment="1" applyProtection="1">
      <alignment horizontal="center" vertical="center"/>
      <protection hidden="1"/>
    </xf>
    <xf numFmtId="0" fontId="5" fillId="0" borderId="0" xfId="0" applyFont="1" applyBorder="1" applyAlignment="1" applyProtection="1">
      <protection hidden="1"/>
    </xf>
    <xf numFmtId="0" fontId="8" fillId="0" borderId="7" xfId="0" applyFont="1" applyBorder="1" applyProtection="1">
      <protection hidden="1"/>
    </xf>
    <xf numFmtId="10" fontId="8" fillId="0" borderId="0" xfId="0" applyNumberFormat="1" applyFont="1" applyFill="1" applyBorder="1" applyAlignment="1" applyProtection="1">
      <alignment horizontal="center"/>
      <protection hidden="1"/>
    </xf>
    <xf numFmtId="0" fontId="5" fillId="0" borderId="8" xfId="0" applyFont="1" applyBorder="1" applyProtection="1">
      <protection hidden="1"/>
    </xf>
    <xf numFmtId="49" fontId="8" fillId="0" borderId="0" xfId="0" applyNumberFormat="1" applyFont="1" applyFill="1" applyBorder="1" applyAlignment="1" applyProtection="1">
      <alignment horizontal="center"/>
      <protection hidden="1"/>
    </xf>
    <xf numFmtId="0" fontId="8" fillId="0" borderId="39" xfId="0" applyFont="1" applyFill="1" applyBorder="1" applyAlignment="1" applyProtection="1">
      <alignment vertical="center"/>
      <protection hidden="1"/>
    </xf>
    <xf numFmtId="0" fontId="22" fillId="0" borderId="38" xfId="0" applyFont="1" applyBorder="1" applyProtection="1">
      <protection hidden="1"/>
    </xf>
    <xf numFmtId="0" fontId="22" fillId="0" borderId="37" xfId="0" applyFont="1" applyBorder="1" applyProtection="1">
      <protection hidden="1"/>
    </xf>
    <xf numFmtId="0" fontId="22" fillId="0" borderId="6" xfId="0" applyFont="1" applyBorder="1" applyProtection="1">
      <protection hidden="1"/>
    </xf>
    <xf numFmtId="0" fontId="22" fillId="0" borderId="4" xfId="0" applyFont="1" applyBorder="1" applyProtection="1">
      <protection hidden="1"/>
    </xf>
    <xf numFmtId="0" fontId="32" fillId="4" borderId="12" xfId="18" applyFill="1" applyBorder="1" applyAlignment="1" applyProtection="1">
      <alignment horizontal="center" vertical="center" wrapText="1"/>
      <protection hidden="1"/>
    </xf>
    <xf numFmtId="0" fontId="8" fillId="11" borderId="3" xfId="0" applyFont="1" applyFill="1" applyBorder="1" applyAlignment="1" applyProtection="1">
      <alignment wrapText="1"/>
      <protection locked="0"/>
    </xf>
    <xf numFmtId="0" fontId="5" fillId="3" borderId="10" xfId="0" applyFont="1" applyFill="1" applyBorder="1" applyAlignment="1" applyProtection="1">
      <alignment horizontal="left" vertical="center"/>
      <protection hidden="1"/>
    </xf>
    <xf numFmtId="0" fontId="5" fillId="3" borderId="2" xfId="0" applyFont="1" applyFill="1" applyBorder="1" applyAlignment="1" applyProtection="1">
      <alignment horizontal="left" vertical="center"/>
      <protection hidden="1"/>
    </xf>
    <xf numFmtId="0" fontId="5" fillId="0" borderId="2" xfId="0" applyFont="1" applyFill="1" applyBorder="1" applyAlignment="1" applyProtection="1">
      <alignment horizontal="left" vertical="center"/>
      <protection hidden="1"/>
    </xf>
    <xf numFmtId="0" fontId="8" fillId="0" borderId="5" xfId="0" applyFont="1" applyBorder="1" applyAlignment="1" applyProtection="1">
      <protection hidden="1"/>
    </xf>
    <xf numFmtId="0" fontId="5" fillId="0" borderId="10" xfId="0" applyFont="1" applyBorder="1" applyAlignment="1" applyProtection="1">
      <alignment vertical="center"/>
      <protection hidden="1"/>
    </xf>
    <xf numFmtId="0" fontId="5" fillId="0" borderId="0" xfId="0" applyFont="1" applyBorder="1" applyAlignment="1" applyProtection="1">
      <alignment horizontal="left" vertical="center" wrapText="1"/>
      <protection hidden="1"/>
    </xf>
    <xf numFmtId="0" fontId="8"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7" fillId="0" borderId="17" xfId="0" applyFont="1" applyFill="1" applyBorder="1" applyAlignment="1" applyProtection="1">
      <alignment horizontal="center" vertical="center"/>
      <protection hidden="1"/>
    </xf>
    <xf numFmtId="0" fontId="8" fillId="0" borderId="0" xfId="0" applyFont="1" applyAlignment="1" applyProtection="1">
      <alignment horizontal="left"/>
      <protection hidden="1"/>
    </xf>
    <xf numFmtId="0" fontId="5" fillId="0" borderId="0" xfId="0" applyFont="1" applyAlignment="1" applyProtection="1">
      <alignment horizontal="left"/>
      <protection hidden="1"/>
    </xf>
    <xf numFmtId="0" fontId="0" fillId="0" borderId="0" xfId="0" applyAlignment="1">
      <alignment horizontal="left"/>
    </xf>
    <xf numFmtId="165" fontId="20" fillId="8" borderId="112" xfId="0" applyNumberFormat="1" applyFont="1" applyFill="1" applyBorder="1" applyAlignment="1" applyProtection="1">
      <alignment horizontal="right" vertical="center" indent="2"/>
      <protection locked="0"/>
    </xf>
    <xf numFmtId="1" fontId="20" fillId="8" borderId="112" xfId="0" applyNumberFormat="1" applyFont="1" applyFill="1" applyBorder="1" applyAlignment="1" applyProtection="1">
      <alignment horizontal="right" vertical="center" indent="2"/>
      <protection locked="0"/>
    </xf>
    <xf numFmtId="1" fontId="8" fillId="8" borderId="112" xfId="0" applyNumberFormat="1" applyFont="1" applyFill="1" applyBorder="1" applyAlignment="1" applyProtection="1">
      <alignment horizontal="right" vertical="center" wrapText="1" indent="2"/>
      <protection locked="0"/>
    </xf>
    <xf numFmtId="1" fontId="8" fillId="8" borderId="114" xfId="0" applyNumberFormat="1" applyFont="1" applyFill="1" applyBorder="1" applyAlignment="1" applyProtection="1">
      <alignment horizontal="right" vertical="center" wrapText="1" indent="2"/>
      <protection locked="0"/>
    </xf>
    <xf numFmtId="0" fontId="15" fillId="0" borderId="43" xfId="0" applyFont="1" applyFill="1" applyBorder="1" applyAlignment="1" applyProtection="1">
      <alignment horizontal="center" vertical="center"/>
      <protection hidden="1"/>
    </xf>
    <xf numFmtId="0" fontId="3" fillId="0" borderId="0" xfId="0" applyFont="1" applyFill="1" applyBorder="1" applyAlignment="1">
      <alignment wrapText="1"/>
    </xf>
    <xf numFmtId="0" fontId="0" fillId="0" borderId="0" xfId="0" applyAlignment="1" applyProtection="1">
      <alignment vertical="center"/>
      <protection hidden="1"/>
    </xf>
    <xf numFmtId="0" fontId="54" fillId="0" borderId="39" xfId="0" applyFont="1" applyFill="1" applyBorder="1" applyAlignment="1" applyProtection="1">
      <alignment horizontal="center" vertical="center" wrapText="1"/>
      <protection hidden="1"/>
    </xf>
    <xf numFmtId="0" fontId="6" fillId="4" borderId="3" xfId="0" applyFont="1" applyFill="1" applyBorder="1" applyAlignment="1" applyProtection="1">
      <alignment vertical="center" wrapText="1"/>
      <protection hidden="1"/>
    </xf>
    <xf numFmtId="0" fontId="6" fillId="4" borderId="2" xfId="0" applyFont="1" applyFill="1" applyBorder="1" applyAlignment="1" applyProtection="1">
      <alignment vertical="center" wrapText="1"/>
      <protection hidden="1"/>
    </xf>
    <xf numFmtId="0" fontId="6" fillId="4" borderId="1" xfId="0" applyFont="1" applyFill="1" applyBorder="1" applyAlignment="1" applyProtection="1">
      <alignment vertical="center" wrapText="1"/>
      <protection hidden="1"/>
    </xf>
    <xf numFmtId="0" fontId="54" fillId="4" borderId="108" xfId="0" applyFont="1" applyFill="1" applyBorder="1" applyAlignment="1" applyProtection="1">
      <alignment horizontal="center" vertical="center" wrapText="1"/>
      <protection hidden="1"/>
    </xf>
    <xf numFmtId="0" fontId="54" fillId="4" borderId="1" xfId="0" applyFont="1" applyFill="1" applyBorder="1" applyAlignment="1" applyProtection="1">
      <alignment horizontal="center" vertical="center" wrapText="1"/>
      <protection hidden="1"/>
    </xf>
    <xf numFmtId="165" fontId="0" fillId="17" borderId="102" xfId="0" applyNumberFormat="1" applyFill="1" applyBorder="1" applyAlignment="1" applyProtection="1">
      <alignment vertical="center" wrapText="1"/>
      <protection hidden="1"/>
    </xf>
    <xf numFmtId="9" fontId="6" fillId="17" borderId="89" xfId="20" applyFont="1" applyFill="1" applyBorder="1" applyAlignment="1" applyProtection="1">
      <alignment horizontal="right" vertical="center" wrapText="1"/>
      <protection hidden="1"/>
    </xf>
    <xf numFmtId="165" fontId="6" fillId="17" borderId="89" xfId="19" applyNumberFormat="1" applyFont="1" applyFill="1" applyBorder="1" applyAlignment="1" applyProtection="1">
      <alignment vertical="center" wrapText="1"/>
      <protection hidden="1"/>
    </xf>
    <xf numFmtId="9" fontId="0" fillId="17" borderId="82" xfId="20" applyFont="1" applyFill="1" applyBorder="1" applyAlignment="1" applyProtection="1">
      <alignment vertical="center" wrapText="1"/>
      <protection hidden="1"/>
    </xf>
    <xf numFmtId="165" fontId="6" fillId="17" borderId="82" xfId="19" applyNumberFormat="1" applyFont="1" applyFill="1" applyBorder="1" applyAlignment="1" applyProtection="1">
      <alignment vertical="center" wrapText="1"/>
      <protection hidden="1"/>
    </xf>
    <xf numFmtId="9" fontId="0" fillId="17" borderId="84" xfId="20" applyFont="1" applyFill="1" applyBorder="1" applyAlignment="1" applyProtection="1">
      <alignment vertical="center" wrapText="1"/>
      <protection hidden="1"/>
    </xf>
    <xf numFmtId="165" fontId="6" fillId="17" borderId="84" xfId="19" applyNumberFormat="1" applyFont="1" applyFill="1" applyBorder="1" applyAlignment="1" applyProtection="1">
      <alignment vertical="center" wrapText="1"/>
      <protection hidden="1"/>
    </xf>
    <xf numFmtId="165" fontId="3" fillId="15" borderId="101" xfId="19" applyNumberFormat="1" applyFont="1" applyFill="1" applyBorder="1" applyAlignment="1" applyProtection="1">
      <alignment vertical="center" wrapText="1"/>
      <protection hidden="1"/>
    </xf>
    <xf numFmtId="9" fontId="3" fillId="15" borderId="34" xfId="20" applyFont="1" applyFill="1" applyBorder="1" applyAlignment="1" applyProtection="1">
      <alignment vertical="center" wrapText="1"/>
      <protection hidden="1"/>
    </xf>
    <xf numFmtId="0" fontId="6" fillId="15" borderId="91" xfId="0" applyFont="1" applyFill="1" applyBorder="1" applyAlignment="1" applyProtection="1">
      <alignment vertical="center" wrapText="1"/>
      <protection hidden="1"/>
    </xf>
    <xf numFmtId="165" fontId="54" fillId="15" borderId="34" xfId="19" applyNumberFormat="1" applyFont="1" applyFill="1" applyBorder="1" applyAlignment="1" applyProtection="1">
      <alignment vertical="center" wrapText="1"/>
      <protection hidden="1"/>
    </xf>
    <xf numFmtId="165" fontId="0" fillId="11" borderId="103" xfId="0" applyNumberFormat="1" applyFill="1" applyBorder="1" applyAlignment="1" applyProtection="1">
      <alignment vertical="center" wrapText="1"/>
      <protection locked="0"/>
    </xf>
    <xf numFmtId="165" fontId="0" fillId="11" borderId="104" xfId="0" applyNumberFormat="1" applyFill="1" applyBorder="1" applyAlignment="1" applyProtection="1">
      <alignment vertical="center" wrapText="1"/>
      <protection locked="0"/>
    </xf>
    <xf numFmtId="165" fontId="6" fillId="11" borderId="85" xfId="19" applyNumberFormat="1" applyFont="1" applyFill="1" applyBorder="1" applyAlignment="1" applyProtection="1">
      <alignment horizontal="center" vertical="center" wrapText="1"/>
      <protection locked="0"/>
    </xf>
    <xf numFmtId="165" fontId="6" fillId="11" borderId="86" xfId="19"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left"/>
      <protection hidden="1"/>
    </xf>
    <xf numFmtId="4" fontId="8" fillId="0" borderId="5" xfId="0" applyNumberFormat="1" applyFont="1" applyFill="1" applyBorder="1" applyAlignment="1" applyProtection="1">
      <alignment horizontal="center" vertical="center"/>
      <protection hidden="1"/>
    </xf>
    <xf numFmtId="42" fontId="8" fillId="0" borderId="37" xfId="0" applyNumberFormat="1" applyFont="1" applyFill="1" applyBorder="1" applyAlignment="1" applyProtection="1">
      <alignment vertical="center"/>
      <protection hidden="1"/>
    </xf>
    <xf numFmtId="0" fontId="8" fillId="0" borderId="6" xfId="0" applyFont="1" applyFill="1" applyBorder="1" applyAlignment="1" applyProtection="1">
      <alignment wrapText="1"/>
      <protection hidden="1"/>
    </xf>
    <xf numFmtId="0" fontId="0" fillId="0" borderId="4" xfId="0" applyFill="1" applyBorder="1" applyAlignment="1" applyProtection="1">
      <alignment wrapText="1"/>
      <protection hidden="1"/>
    </xf>
    <xf numFmtId="42" fontId="8" fillId="3" borderId="2" xfId="0" applyNumberFormat="1" applyFont="1" applyFill="1" applyBorder="1" applyAlignment="1" applyProtection="1">
      <alignment vertical="center"/>
      <protection hidden="1"/>
    </xf>
    <xf numFmtId="0" fontId="49" fillId="3" borderId="10" xfId="0" applyFont="1" applyFill="1" applyBorder="1" applyProtection="1">
      <protection hidden="1"/>
    </xf>
    <xf numFmtId="0" fontId="8" fillId="3" borderId="10" xfId="0" applyFont="1" applyFill="1" applyBorder="1" applyAlignment="1" applyProtection="1">
      <alignment wrapText="1"/>
      <protection hidden="1"/>
    </xf>
    <xf numFmtId="0" fontId="0" fillId="3" borderId="2" xfId="0" applyFill="1" applyBorder="1" applyAlignment="1" applyProtection="1">
      <alignment wrapText="1"/>
      <protection hidden="1"/>
    </xf>
    <xf numFmtId="3" fontId="8" fillId="3" borderId="5" xfId="0" applyNumberFormat="1" applyFont="1" applyFill="1" applyBorder="1" applyAlignment="1" applyProtection="1">
      <alignment horizontal="center" vertical="center"/>
      <protection hidden="1"/>
    </xf>
    <xf numFmtId="4" fontId="8" fillId="3" borderId="5" xfId="0" applyNumberFormat="1" applyFont="1" applyFill="1" applyBorder="1" applyAlignment="1" applyProtection="1">
      <alignment horizontal="center" vertical="center"/>
      <protection hidden="1"/>
    </xf>
    <xf numFmtId="0" fontId="49" fillId="3" borderId="2" xfId="0" applyFont="1" applyFill="1" applyBorder="1" applyProtection="1">
      <protection hidden="1"/>
    </xf>
    <xf numFmtId="0" fontId="8" fillId="3" borderId="2" xfId="0" applyFont="1" applyFill="1" applyBorder="1" applyAlignment="1" applyProtection="1">
      <alignment wrapText="1"/>
      <protection hidden="1"/>
    </xf>
    <xf numFmtId="42" fontId="8" fillId="0" borderId="39" xfId="0" applyNumberFormat="1" applyFont="1" applyFill="1" applyBorder="1" applyProtection="1">
      <protection hidden="1"/>
    </xf>
    <xf numFmtId="42" fontId="8" fillId="0" borderId="37" xfId="0" applyNumberFormat="1" applyFont="1" applyFill="1" applyBorder="1" applyProtection="1">
      <protection hidden="1"/>
    </xf>
    <xf numFmtId="167" fontId="21" fillId="0" borderId="0" xfId="0" applyNumberFormat="1" applyFont="1" applyFill="1" applyBorder="1" applyAlignment="1" applyProtection="1">
      <alignment horizontal="right" vertical="center"/>
      <protection locked="0"/>
    </xf>
    <xf numFmtId="10" fontId="8" fillId="11" borderId="12" xfId="0" applyNumberFormat="1" applyFont="1" applyFill="1" applyBorder="1" applyAlignment="1" applyProtection="1">
      <alignment horizontal="center"/>
      <protection locked="0"/>
    </xf>
    <xf numFmtId="0" fontId="37" fillId="9" borderId="20" xfId="0" applyFont="1" applyFill="1" applyBorder="1" applyAlignment="1" applyProtection="1">
      <alignment horizontal="left"/>
      <protection locked="0"/>
    </xf>
    <xf numFmtId="0" fontId="37" fillId="9" borderId="0" xfId="0" applyFont="1" applyFill="1" applyBorder="1" applyAlignment="1" applyProtection="1">
      <alignment horizontal="left"/>
      <protection locked="0"/>
    </xf>
    <xf numFmtId="2" fontId="60" fillId="0" borderId="0" xfId="0" applyNumberFormat="1" applyFont="1" applyAlignment="1" applyProtection="1">
      <alignment vertical="center"/>
      <protection hidden="1"/>
    </xf>
    <xf numFmtId="0" fontId="6" fillId="17" borderId="90" xfId="0" applyFont="1" applyFill="1" applyBorder="1" applyAlignment="1" applyProtection="1">
      <alignment horizontal="center" vertical="center" wrapText="1"/>
      <protection hidden="1"/>
    </xf>
    <xf numFmtId="0" fontId="6" fillId="17" borderId="85" xfId="0" applyFont="1" applyFill="1" applyBorder="1" applyAlignment="1" applyProtection="1">
      <alignment horizontal="center" vertical="center" wrapText="1"/>
      <protection hidden="1"/>
    </xf>
    <xf numFmtId="0" fontId="3" fillId="11" borderId="111" xfId="0" applyFont="1" applyFill="1" applyBorder="1" applyAlignment="1" applyProtection="1">
      <alignment horizontal="center" vertical="center"/>
      <protection locked="0"/>
    </xf>
    <xf numFmtId="0" fontId="61" fillId="4" borderId="109" xfId="0" applyFont="1" applyFill="1" applyBorder="1" applyAlignment="1" applyProtection="1">
      <alignment horizontal="center" vertical="center" wrapText="1"/>
      <protection hidden="1"/>
    </xf>
    <xf numFmtId="0" fontId="3" fillId="11" borderId="113" xfId="0" applyFont="1" applyFill="1" applyBorder="1" applyAlignment="1" applyProtection="1">
      <alignment horizontal="center" vertical="center"/>
      <protection locked="0"/>
    </xf>
    <xf numFmtId="0" fontId="0" fillId="0" borderId="0" xfId="0" applyFont="1" applyAlignment="1">
      <alignment vertical="center"/>
    </xf>
    <xf numFmtId="0" fontId="41" fillId="0" borderId="0" xfId="0" applyFont="1" applyAlignment="1">
      <alignment vertical="top" wrapText="1"/>
    </xf>
    <xf numFmtId="0" fontId="39" fillId="0" borderId="0" xfId="0" applyFont="1" applyAlignment="1">
      <alignment vertical="top" wrapText="1"/>
    </xf>
    <xf numFmtId="0" fontId="5" fillId="0" borderId="0" xfId="9" applyFont="1" applyBorder="1" applyAlignment="1" applyProtection="1">
      <alignment horizontal="left"/>
      <protection hidden="1"/>
    </xf>
    <xf numFmtId="0" fontId="32" fillId="0" borderId="0" xfId="18" applyAlignment="1" applyProtection="1">
      <alignment horizontal="right"/>
      <protection hidden="1"/>
    </xf>
    <xf numFmtId="4" fontId="5" fillId="3" borderId="10" xfId="4" applyNumberFormat="1" applyFont="1" applyFill="1" applyBorder="1" applyAlignment="1" applyProtection="1">
      <alignment horizontal="center" vertical="center"/>
      <protection hidden="1"/>
    </xf>
    <xf numFmtId="4" fontId="5" fillId="3" borderId="0" xfId="0" applyNumberFormat="1" applyFont="1" applyFill="1" applyBorder="1" applyAlignment="1" applyProtection="1">
      <alignment horizontal="center" vertical="center"/>
      <protection hidden="1"/>
    </xf>
    <xf numFmtId="3" fontId="5" fillId="3" borderId="0" xfId="0" applyNumberFormat="1" applyFont="1" applyFill="1" applyBorder="1" applyAlignment="1" applyProtection="1">
      <alignment horizontal="center" vertical="center"/>
      <protection hidden="1"/>
    </xf>
    <xf numFmtId="0" fontId="24" fillId="11" borderId="123" xfId="0" applyFont="1" applyFill="1" applyBorder="1" applyAlignment="1" applyProtection="1">
      <alignment horizontal="center" vertical="center"/>
      <protection locked="0"/>
    </xf>
    <xf numFmtId="0" fontId="5" fillId="0" borderId="0" xfId="0" applyFont="1" applyProtection="1">
      <protection hidden="1"/>
    </xf>
    <xf numFmtId="0" fontId="8" fillId="0" borderId="0" xfId="0" applyFont="1" applyProtection="1">
      <protection hidden="1"/>
    </xf>
    <xf numFmtId="0" fontId="8" fillId="0" borderId="0" xfId="0" applyFont="1" applyBorder="1" applyProtection="1">
      <protection hidden="1"/>
    </xf>
    <xf numFmtId="0" fontId="5" fillId="0" borderId="0" xfId="0" applyFont="1" applyBorder="1" applyProtection="1">
      <protection hidden="1"/>
    </xf>
    <xf numFmtId="0" fontId="8" fillId="0" borderId="0" xfId="0" applyFont="1" applyFill="1" applyProtection="1">
      <protection hidden="1"/>
    </xf>
    <xf numFmtId="165" fontId="8" fillId="0" borderId="0" xfId="0" applyNumberFormat="1" applyFont="1" applyProtection="1">
      <protection hidden="1"/>
    </xf>
    <xf numFmtId="0" fontId="0" fillId="0" borderId="0" xfId="0" applyFill="1" applyBorder="1" applyAlignment="1" applyProtection="1">
      <alignment horizontal="left" vertical="top" wrapText="1"/>
      <protection hidden="1"/>
    </xf>
    <xf numFmtId="0" fontId="8" fillId="0" borderId="0" xfId="0" applyFont="1" applyFill="1" applyBorder="1" applyAlignment="1" applyProtection="1">
      <alignment horizontal="left" vertical="top" wrapText="1"/>
      <protection hidden="1"/>
    </xf>
    <xf numFmtId="0" fontId="5" fillId="0" borderId="0" xfId="0" applyFont="1" applyFill="1" applyProtection="1">
      <protection hidden="1"/>
    </xf>
    <xf numFmtId="0" fontId="8" fillId="0" borderId="2" xfId="0" applyFont="1" applyFill="1" applyBorder="1" applyAlignment="1" applyProtection="1">
      <alignment horizontal="left" vertical="top" wrapText="1"/>
      <protection hidden="1"/>
    </xf>
    <xf numFmtId="0" fontId="44" fillId="14" borderId="3" xfId="0" applyFont="1" applyFill="1" applyBorder="1" applyAlignment="1" applyProtection="1">
      <alignment horizontal="justify" vertical="top" wrapText="1"/>
      <protection hidden="1"/>
    </xf>
    <xf numFmtId="0" fontId="44" fillId="14" borderId="2" xfId="0" applyFont="1" applyFill="1" applyBorder="1" applyAlignment="1" applyProtection="1">
      <alignment horizontal="justify" vertical="top" wrapText="1"/>
      <protection hidden="1"/>
    </xf>
    <xf numFmtId="0" fontId="8" fillId="14" borderId="12" xfId="0" applyFont="1" applyFill="1" applyBorder="1" applyAlignment="1" applyProtection="1">
      <alignment horizontal="right" vertical="top" wrapText="1"/>
      <protection hidden="1"/>
    </xf>
    <xf numFmtId="165" fontId="8" fillId="3" borderId="12" xfId="0" applyNumberFormat="1" applyFont="1" applyFill="1" applyBorder="1" applyAlignment="1" applyProtection="1">
      <alignment horizontal="center" vertical="center" wrapText="1"/>
      <protection hidden="1"/>
    </xf>
    <xf numFmtId="166" fontId="8" fillId="0" borderId="10" xfId="9" applyNumberFormat="1" applyFont="1" applyFill="1" applyBorder="1" applyAlignment="1" applyProtection="1">
      <alignment horizontal="left" vertical="center"/>
      <protection hidden="1"/>
    </xf>
    <xf numFmtId="49" fontId="28" fillId="0" borderId="10" xfId="9" applyNumberFormat="1" applyFont="1" applyFill="1" applyBorder="1" applyAlignment="1" applyProtection="1">
      <alignment horizontal="center" vertical="center"/>
      <protection hidden="1"/>
    </xf>
    <xf numFmtId="165" fontId="20" fillId="15" borderId="110" xfId="0" applyNumberFormat="1" applyFont="1" applyFill="1" applyBorder="1" applyAlignment="1" applyProtection="1">
      <alignment horizontal="right" vertical="center" indent="2"/>
      <protection hidden="1"/>
    </xf>
    <xf numFmtId="165" fontId="6" fillId="11" borderId="116" xfId="19" applyNumberFormat="1" applyFont="1" applyFill="1" applyBorder="1" applyAlignment="1" applyProtection="1">
      <alignment vertical="center" wrapText="1"/>
      <protection locked="0"/>
    </xf>
    <xf numFmtId="165" fontId="6" fillId="11" borderId="97" xfId="19" applyNumberFormat="1" applyFont="1" applyFill="1" applyBorder="1" applyAlignment="1" applyProtection="1">
      <alignment vertical="center" wrapText="1"/>
      <protection locked="0"/>
    </xf>
    <xf numFmtId="165" fontId="6" fillId="11" borderId="100" xfId="19" applyNumberFormat="1" applyFont="1" applyFill="1" applyBorder="1" applyAlignment="1" applyProtection="1">
      <alignment vertical="center" wrapText="1"/>
      <protection locked="0"/>
    </xf>
    <xf numFmtId="1" fontId="8" fillId="3" borderId="37" xfId="0" applyNumberFormat="1" applyFont="1" applyFill="1" applyBorder="1" applyAlignment="1" applyProtection="1">
      <alignment horizontal="center" vertical="center" wrapText="1"/>
      <protection hidden="1"/>
    </xf>
    <xf numFmtId="0" fontId="54" fillId="0" borderId="9" xfId="0" applyFont="1" applyFill="1" applyBorder="1" applyAlignment="1" applyProtection="1">
      <alignment horizontal="center" vertical="center" wrapText="1"/>
      <protection hidden="1"/>
    </xf>
    <xf numFmtId="0" fontId="54" fillId="4" borderId="12" xfId="0" applyFont="1" applyFill="1" applyBorder="1" applyAlignment="1" applyProtection="1">
      <alignment horizontal="center" vertical="center" wrapText="1"/>
      <protection hidden="1"/>
    </xf>
    <xf numFmtId="0" fontId="3" fillId="0" borderId="11" xfId="0" applyFont="1" applyBorder="1" applyAlignment="1" applyProtection="1">
      <alignment vertical="center"/>
      <protection hidden="1"/>
    </xf>
    <xf numFmtId="0" fontId="0" fillId="0" borderId="10" xfId="0" applyBorder="1" applyAlignment="1" applyProtection="1">
      <alignment vertical="center"/>
      <protection hidden="1"/>
    </xf>
    <xf numFmtId="0" fontId="0" fillId="0" borderId="9" xfId="0" applyBorder="1" applyAlignment="1" applyProtection="1">
      <alignment vertical="center"/>
      <protection hidden="1"/>
    </xf>
    <xf numFmtId="0" fontId="0" fillId="0" borderId="8" xfId="0" applyBorder="1" applyAlignment="1" applyProtection="1">
      <alignment vertical="center"/>
      <protection hidden="1"/>
    </xf>
    <xf numFmtId="0" fontId="0" fillId="0" borderId="0" xfId="0" applyBorder="1" applyAlignment="1" applyProtection="1">
      <alignment vertical="center"/>
      <protection hidden="1"/>
    </xf>
    <xf numFmtId="0" fontId="0" fillId="0" borderId="7" xfId="0" applyBorder="1" applyAlignment="1" applyProtection="1">
      <alignment vertical="center"/>
      <protection hidden="1"/>
    </xf>
    <xf numFmtId="2" fontId="4" fillId="0" borderId="0" xfId="0" applyNumberFormat="1" applyFont="1" applyAlignment="1" applyProtection="1">
      <alignment vertical="center"/>
      <protection hidden="1"/>
    </xf>
    <xf numFmtId="9" fontId="63" fillId="17" borderId="82" xfId="20" applyFont="1" applyFill="1" applyBorder="1" applyAlignment="1" applyProtection="1">
      <alignment horizontal="center" vertical="center" wrapText="1"/>
      <protection hidden="1"/>
    </xf>
    <xf numFmtId="9" fontId="0" fillId="18" borderId="82" xfId="20" applyFont="1" applyFill="1" applyBorder="1" applyAlignment="1" applyProtection="1">
      <alignment vertical="center" wrapText="1"/>
      <protection hidden="1"/>
    </xf>
    <xf numFmtId="0" fontId="8" fillId="0" borderId="3" xfId="0" applyFont="1" applyFill="1" applyBorder="1" applyAlignment="1" applyProtection="1">
      <alignment horizontal="left" vertical="center" wrapText="1"/>
      <protection hidden="1"/>
    </xf>
    <xf numFmtId="0" fontId="10"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4" fillId="0" borderId="3"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1" xfId="0" applyFont="1" applyBorder="1" applyAlignment="1">
      <alignment horizontal="center" vertical="center" wrapText="1"/>
    </xf>
    <xf numFmtId="0" fontId="53" fillId="0" borderId="2" xfId="0" applyFont="1" applyFill="1" applyBorder="1" applyAlignment="1">
      <alignment horizontal="left" vertical="center" wrapText="1"/>
    </xf>
    <xf numFmtId="0" fontId="53" fillId="0" borderId="1" xfId="0" applyFont="1" applyFill="1" applyBorder="1" applyAlignment="1">
      <alignment horizontal="left" vertical="center" wrapText="1"/>
    </xf>
    <xf numFmtId="0" fontId="16" fillId="4" borderId="11" xfId="0" applyFont="1" applyFill="1" applyBorder="1" applyAlignment="1">
      <alignment horizontal="center" vertical="center"/>
    </xf>
    <xf numFmtId="0" fontId="16" fillId="4" borderId="10"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9" xfId="0" applyFont="1" applyFill="1" applyBorder="1" applyAlignment="1">
      <alignment horizontal="center" vertical="center"/>
    </xf>
    <xf numFmtId="0" fontId="15" fillId="4" borderId="3" xfId="0" applyFont="1" applyFill="1" applyBorder="1" applyAlignment="1" applyProtection="1">
      <alignment horizontal="center" vertical="center" wrapText="1"/>
      <protection hidden="1"/>
    </xf>
    <xf numFmtId="0" fontId="15" fillId="4" borderId="2" xfId="0" applyFont="1" applyFill="1" applyBorder="1" applyAlignment="1" applyProtection="1">
      <alignment horizontal="center" vertical="center" wrapText="1"/>
      <protection hidden="1"/>
    </xf>
    <xf numFmtId="0" fontId="14" fillId="4" borderId="2"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7" fillId="3" borderId="6" xfId="0" applyFont="1" applyFill="1" applyBorder="1" applyAlignment="1">
      <alignment horizontal="center" vertical="center"/>
    </xf>
    <xf numFmtId="0" fontId="0" fillId="0" borderId="5" xfId="0" applyBorder="1"/>
    <xf numFmtId="0" fontId="0" fillId="0" borderId="4" xfId="0" applyBorder="1"/>
    <xf numFmtId="0" fontId="5" fillId="0" borderId="3" xfId="0" applyFont="1" applyFill="1" applyBorder="1" applyAlignment="1" applyProtection="1">
      <alignment vertical="center" wrapText="1"/>
      <protection hidden="1"/>
    </xf>
    <xf numFmtId="0" fontId="5" fillId="0" borderId="2" xfId="0" applyFont="1" applyFill="1" applyBorder="1" applyAlignment="1" applyProtection="1">
      <alignment vertical="center" wrapText="1"/>
      <protection hidden="1"/>
    </xf>
    <xf numFmtId="0" fontId="5" fillId="0" borderId="1" xfId="0" applyFont="1" applyFill="1" applyBorder="1" applyAlignment="1" applyProtection="1">
      <alignment vertical="center" wrapText="1"/>
      <protection hidden="1"/>
    </xf>
    <xf numFmtId="0" fontId="7" fillId="0" borderId="3" xfId="0" applyFont="1" applyFill="1" applyBorder="1" applyAlignment="1" applyProtection="1">
      <alignment horizontal="center" vertical="center" wrapText="1"/>
      <protection hidden="1"/>
    </xf>
    <xf numFmtId="0" fontId="0" fillId="0" borderId="2" xfId="0" applyBorder="1"/>
    <xf numFmtId="0" fontId="0" fillId="0" borderId="1" xfId="0" applyBorder="1"/>
    <xf numFmtId="0" fontId="5" fillId="4" borderId="3" xfId="0" applyFont="1" applyFill="1" applyBorder="1" applyAlignment="1" applyProtection="1">
      <alignment horizontal="left" vertical="center" wrapText="1"/>
      <protection hidden="1"/>
    </xf>
    <xf numFmtId="0" fontId="5" fillId="4" borderId="2" xfId="0" applyFont="1" applyFill="1" applyBorder="1" applyAlignment="1" applyProtection="1">
      <alignment horizontal="left" vertical="center" wrapText="1"/>
      <protection hidden="1"/>
    </xf>
    <xf numFmtId="0" fontId="5" fillId="4" borderId="1"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0" fillId="3" borderId="10" xfId="0" applyFill="1" applyBorder="1" applyAlignment="1">
      <alignment horizontal="center" vertical="center" wrapText="1"/>
    </xf>
    <xf numFmtId="0" fontId="0" fillId="3" borderId="9" xfId="0" applyFill="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0" fontId="7" fillId="0" borderId="7" xfId="0" applyFont="1" applyFill="1" applyBorder="1" applyAlignment="1" applyProtection="1">
      <alignment horizontal="left" vertical="center" wrapText="1"/>
      <protection hidden="1"/>
    </xf>
    <xf numFmtId="0" fontId="8" fillId="2" borderId="11" xfId="0" applyFont="1" applyFill="1" applyBorder="1" applyAlignment="1" applyProtection="1">
      <alignment horizontal="left" vertical="center" wrapText="1"/>
      <protection hidden="1"/>
    </xf>
    <xf numFmtId="0" fontId="7" fillId="2" borderId="10" xfId="0" applyFont="1" applyFill="1" applyBorder="1" applyAlignment="1" applyProtection="1">
      <alignment horizontal="left" vertical="center" wrapText="1"/>
      <protection hidden="1"/>
    </xf>
    <xf numFmtId="0" fontId="7" fillId="2" borderId="9" xfId="0" applyFont="1" applyFill="1" applyBorder="1" applyAlignment="1" applyProtection="1">
      <alignment horizontal="left" vertical="center" wrapText="1"/>
      <protection hidden="1"/>
    </xf>
    <xf numFmtId="0" fontId="5" fillId="0" borderId="3" xfId="0" applyFont="1" applyFill="1" applyBorder="1" applyAlignment="1" applyProtection="1">
      <alignment horizontal="left" vertical="center" wrapText="1"/>
      <protection hidden="1"/>
    </xf>
    <xf numFmtId="0" fontId="5" fillId="0" borderId="2" xfId="0" applyFont="1" applyFill="1" applyBorder="1" applyAlignment="1" applyProtection="1">
      <alignment horizontal="left" vertical="center" wrapText="1"/>
      <protection hidden="1"/>
    </xf>
    <xf numFmtId="0" fontId="5" fillId="0" borderId="1" xfId="0" applyFont="1" applyFill="1" applyBorder="1" applyAlignment="1" applyProtection="1">
      <alignment horizontal="left" vertical="center" wrapText="1"/>
      <protection hidden="1"/>
    </xf>
    <xf numFmtId="0" fontId="7" fillId="3" borderId="8"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0" fillId="3" borderId="0" xfId="0" applyFill="1" applyBorder="1" applyAlignment="1">
      <alignment horizontal="center" vertical="center" wrapText="1"/>
    </xf>
    <xf numFmtId="0" fontId="0" fillId="3" borderId="7" xfId="0" applyFill="1" applyBorder="1" applyAlignment="1">
      <alignment horizontal="center" vertical="center" wrapText="1"/>
    </xf>
    <xf numFmtId="0" fontId="8" fillId="2" borderId="8" xfId="0" applyFont="1" applyFill="1" applyBorder="1" applyAlignment="1" applyProtection="1">
      <alignment horizontal="left" vertical="center" wrapText="1"/>
      <protection hidden="1"/>
    </xf>
    <xf numFmtId="0" fontId="8" fillId="2" borderId="0" xfId="0" applyFont="1" applyFill="1" applyBorder="1" applyAlignment="1" applyProtection="1">
      <alignment horizontal="left" vertical="center" wrapText="1"/>
      <protection hidden="1"/>
    </xf>
    <xf numFmtId="0" fontId="8" fillId="2" borderId="7" xfId="0" applyFont="1" applyFill="1" applyBorder="1" applyAlignment="1" applyProtection="1">
      <alignment horizontal="left" vertical="center" wrapText="1"/>
      <protection hidden="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5" fillId="13" borderId="3" xfId="0" applyFont="1" applyFill="1" applyBorder="1" applyAlignment="1" applyProtection="1">
      <alignment horizontal="center" vertical="center" wrapText="1"/>
      <protection hidden="1"/>
    </xf>
    <xf numFmtId="0" fontId="5" fillId="13" borderId="2" xfId="0" applyFont="1" applyFill="1" applyBorder="1" applyAlignment="1" applyProtection="1">
      <alignment horizontal="center" vertical="center" wrapText="1"/>
      <protection hidden="1"/>
    </xf>
    <xf numFmtId="0" fontId="5" fillId="13" borderId="1" xfId="0" applyFont="1" applyFill="1" applyBorder="1" applyAlignment="1" applyProtection="1">
      <alignment horizontal="center" vertical="center" wrapText="1"/>
      <protection hidden="1"/>
    </xf>
    <xf numFmtId="0" fontId="23" fillId="4" borderId="31" xfId="9" applyFont="1" applyFill="1" applyBorder="1" applyAlignment="1" applyProtection="1">
      <alignment horizontal="center" vertical="center"/>
      <protection hidden="1"/>
    </xf>
    <xf numFmtId="0" fontId="23" fillId="4" borderId="33" xfId="9" applyFont="1" applyFill="1" applyBorder="1" applyAlignment="1" applyProtection="1">
      <alignment horizontal="center" vertical="center"/>
      <protection hidden="1"/>
    </xf>
    <xf numFmtId="0" fontId="8" fillId="3" borderId="3" xfId="9" applyFont="1" applyFill="1" applyBorder="1" applyAlignment="1" applyProtection="1">
      <alignment horizontal="center" vertical="center"/>
      <protection hidden="1"/>
    </xf>
    <xf numFmtId="0" fontId="8" fillId="3" borderId="2" xfId="9" applyFont="1" applyFill="1" applyBorder="1" applyAlignment="1" applyProtection="1">
      <alignment horizontal="center" vertical="center"/>
      <protection hidden="1"/>
    </xf>
    <xf numFmtId="0" fontId="8" fillId="3" borderId="1" xfId="9" applyFont="1" applyFill="1" applyBorder="1" applyAlignment="1" applyProtection="1">
      <alignment horizontal="center" vertical="center"/>
      <protection hidden="1"/>
    </xf>
    <xf numFmtId="0" fontId="29" fillId="0" borderId="6" xfId="9" applyFont="1" applyFill="1" applyBorder="1" applyAlignment="1" applyProtection="1">
      <alignment horizontal="center" vertical="center"/>
      <protection hidden="1"/>
    </xf>
    <xf numFmtId="0" fontId="29" fillId="0" borderId="5" xfId="9" applyFont="1" applyFill="1" applyBorder="1" applyAlignment="1" applyProtection="1">
      <alignment horizontal="center" vertical="center"/>
      <protection hidden="1"/>
    </xf>
    <xf numFmtId="0" fontId="27" fillId="8" borderId="3" xfId="9" applyFont="1" applyFill="1" applyBorder="1" applyAlignment="1" applyProtection="1">
      <alignment horizontal="left" vertical="center"/>
      <protection locked="0"/>
    </xf>
    <xf numFmtId="0" fontId="0" fillId="0" borderId="2" xfId="0" applyBorder="1" applyProtection="1">
      <protection locked="0"/>
    </xf>
    <xf numFmtId="0" fontId="0" fillId="0" borderId="1" xfId="0" applyBorder="1" applyProtection="1">
      <protection locked="0"/>
    </xf>
    <xf numFmtId="0" fontId="29" fillId="3" borderId="3" xfId="9" applyFont="1" applyFill="1" applyBorder="1" applyAlignment="1" applyProtection="1">
      <alignment horizontal="left" vertical="center"/>
      <protection hidden="1"/>
    </xf>
    <xf numFmtId="0" fontId="29" fillId="3" borderId="2" xfId="9" applyFont="1" applyFill="1" applyBorder="1" applyAlignment="1" applyProtection="1">
      <alignment horizontal="left" vertical="center"/>
      <protection hidden="1"/>
    </xf>
    <xf numFmtId="0" fontId="29" fillId="3" borderId="1" xfId="9" applyFont="1" applyFill="1" applyBorder="1" applyAlignment="1" applyProtection="1">
      <alignment horizontal="left" vertical="center"/>
      <protection hidden="1"/>
    </xf>
    <xf numFmtId="0" fontId="6" fillId="0" borderId="10" xfId="18" applyFont="1" applyFill="1" applyBorder="1" applyAlignment="1" applyProtection="1">
      <alignment vertical="center" wrapText="1"/>
      <protection hidden="1"/>
    </xf>
    <xf numFmtId="0" fontId="6" fillId="0" borderId="0" xfId="18" applyFont="1" applyFill="1" applyBorder="1" applyAlignment="1" applyProtection="1">
      <alignment vertical="center" wrapText="1"/>
      <protection hidden="1"/>
    </xf>
    <xf numFmtId="0" fontId="5" fillId="0" borderId="11" xfId="9" applyFont="1" applyFill="1" applyBorder="1" applyAlignment="1" applyProtection="1">
      <alignment horizontal="center" vertical="center" wrapText="1"/>
      <protection hidden="1"/>
    </xf>
    <xf numFmtId="0" fontId="5" fillId="0" borderId="10" xfId="9" applyFont="1" applyFill="1" applyBorder="1" applyAlignment="1" applyProtection="1">
      <alignment horizontal="center" vertical="center" wrapText="1"/>
      <protection hidden="1"/>
    </xf>
    <xf numFmtId="0" fontId="5" fillId="0" borderId="9" xfId="9" applyFont="1" applyFill="1" applyBorder="1" applyAlignment="1" applyProtection="1">
      <alignment horizontal="center" vertical="center" wrapText="1"/>
      <protection hidden="1"/>
    </xf>
    <xf numFmtId="0" fontId="5" fillId="0" borderId="24" xfId="9" applyFont="1" applyFill="1" applyBorder="1" applyAlignment="1" applyProtection="1">
      <alignment horizontal="center" vertical="center" wrapText="1"/>
      <protection hidden="1"/>
    </xf>
    <xf numFmtId="0" fontId="5" fillId="0" borderId="14" xfId="9" applyFont="1" applyFill="1" applyBorder="1" applyAlignment="1" applyProtection="1">
      <alignment horizontal="center" vertical="center" wrapText="1"/>
      <protection hidden="1"/>
    </xf>
    <xf numFmtId="0" fontId="5" fillId="0" borderId="28" xfId="9" applyFont="1" applyFill="1" applyBorder="1" applyAlignment="1" applyProtection="1">
      <alignment horizontal="center" vertical="center" wrapText="1"/>
      <protection hidden="1"/>
    </xf>
    <xf numFmtId="166" fontId="28" fillId="0" borderId="10" xfId="9" applyNumberFormat="1" applyFont="1" applyFill="1" applyBorder="1" applyAlignment="1" applyProtection="1">
      <alignment horizontal="left" vertical="center"/>
      <protection hidden="1"/>
    </xf>
    <xf numFmtId="0" fontId="32" fillId="0" borderId="14" xfId="18" applyBorder="1" applyAlignment="1" applyProtection="1">
      <alignment horizontal="center"/>
      <protection hidden="1"/>
    </xf>
    <xf numFmtId="0" fontId="15" fillId="4" borderId="18" xfId="9" applyFont="1" applyFill="1" applyBorder="1" applyAlignment="1" applyProtection="1">
      <alignment horizontal="center" vertical="center" wrapText="1"/>
      <protection hidden="1"/>
    </xf>
    <xf numFmtId="0" fontId="15" fillId="4" borderId="17" xfId="9" applyFont="1" applyFill="1" applyBorder="1" applyAlignment="1" applyProtection="1">
      <alignment horizontal="center" vertical="center" wrapText="1"/>
      <protection hidden="1"/>
    </xf>
    <xf numFmtId="0" fontId="15" fillId="4" borderId="16" xfId="9" applyFont="1" applyFill="1" applyBorder="1" applyAlignment="1" applyProtection="1">
      <alignment horizontal="center" vertical="center" wrapText="1"/>
      <protection hidden="1"/>
    </xf>
    <xf numFmtId="0" fontId="15" fillId="4" borderId="15" xfId="9" applyFont="1" applyFill="1" applyBorder="1" applyAlignment="1" applyProtection="1">
      <alignment horizontal="center" vertical="center" wrapText="1"/>
      <protection hidden="1"/>
    </xf>
    <xf numFmtId="0" fontId="15" fillId="4" borderId="14" xfId="9" applyFont="1" applyFill="1" applyBorder="1" applyAlignment="1" applyProtection="1">
      <alignment horizontal="center" vertical="center" wrapText="1"/>
      <protection hidden="1"/>
    </xf>
    <xf numFmtId="0" fontId="15" fillId="4" borderId="13" xfId="9" applyFont="1" applyFill="1" applyBorder="1" applyAlignment="1" applyProtection="1">
      <alignment horizontal="center" vertical="center" wrapText="1"/>
      <protection hidden="1"/>
    </xf>
    <xf numFmtId="0" fontId="32" fillId="8" borderId="12" xfId="18" applyFill="1" applyBorder="1" applyAlignment="1" applyProtection="1">
      <alignment horizontal="center"/>
      <protection locked="0"/>
    </xf>
    <xf numFmtId="0" fontId="35" fillId="0" borderId="14" xfId="9" applyFont="1" applyFill="1" applyBorder="1" applyAlignment="1" applyProtection="1">
      <alignment vertical="center"/>
      <protection hidden="1"/>
    </xf>
    <xf numFmtId="0" fontId="14" fillId="0" borderId="14" xfId="0" applyFont="1" applyBorder="1" applyAlignment="1" applyProtection="1">
      <alignment vertical="center"/>
      <protection hidden="1"/>
    </xf>
    <xf numFmtId="0" fontId="29" fillId="0" borderId="7" xfId="9" applyFont="1" applyFill="1" applyBorder="1" applyAlignment="1" applyProtection="1">
      <alignment horizontal="center" vertical="center"/>
      <protection hidden="1"/>
    </xf>
    <xf numFmtId="0" fontId="29" fillId="0" borderId="8" xfId="9" applyFont="1" applyFill="1" applyBorder="1" applyAlignment="1" applyProtection="1">
      <alignment horizontal="center" vertical="center"/>
      <protection hidden="1"/>
    </xf>
    <xf numFmtId="0" fontId="5" fillId="0" borderId="0" xfId="9" applyFont="1" applyFill="1" applyBorder="1" applyAlignment="1" applyProtection="1">
      <alignment horizontal="right" vertical="center" indent="1"/>
      <protection hidden="1"/>
    </xf>
    <xf numFmtId="0" fontId="4" fillId="0" borderId="0" xfId="0" applyFont="1" applyFill="1" applyBorder="1" applyAlignment="1" applyProtection="1">
      <alignment horizontal="right" indent="1"/>
      <protection hidden="1"/>
    </xf>
    <xf numFmtId="166" fontId="28" fillId="8" borderId="3" xfId="9" applyNumberFormat="1" applyFont="1" applyFill="1" applyBorder="1" applyAlignment="1" applyProtection="1">
      <alignment horizontal="left" vertical="center"/>
      <protection locked="0"/>
    </xf>
    <xf numFmtId="166" fontId="28" fillId="8" borderId="1" xfId="9" applyNumberFormat="1" applyFont="1" applyFill="1" applyBorder="1" applyAlignment="1" applyProtection="1">
      <alignment horizontal="left" vertical="center"/>
      <protection locked="0"/>
    </xf>
    <xf numFmtId="0" fontId="5" fillId="0" borderId="3" xfId="9" applyFont="1" applyFill="1" applyBorder="1" applyAlignment="1" applyProtection="1">
      <alignment horizontal="center" vertical="center"/>
      <protection hidden="1"/>
    </xf>
    <xf numFmtId="0" fontId="5" fillId="0" borderId="2" xfId="9" applyFont="1" applyFill="1" applyBorder="1" applyAlignment="1" applyProtection="1">
      <alignment horizontal="center" vertical="center"/>
      <protection hidden="1"/>
    </xf>
    <xf numFmtId="0" fontId="5" fillId="0" borderId="1" xfId="9" applyFont="1" applyFill="1" applyBorder="1" applyAlignment="1" applyProtection="1">
      <alignment horizontal="center" vertical="center"/>
      <protection hidden="1"/>
    </xf>
    <xf numFmtId="0" fontId="7" fillId="0" borderId="18" xfId="9" applyFont="1" applyFill="1" applyBorder="1" applyAlignment="1" applyProtection="1">
      <alignment horizontal="center" vertical="center" wrapText="1"/>
      <protection hidden="1"/>
    </xf>
    <xf numFmtId="0" fontId="7" fillId="0" borderId="17" xfId="9" applyFont="1" applyFill="1" applyBorder="1" applyAlignment="1" applyProtection="1">
      <alignment horizontal="center" vertical="center" wrapText="1"/>
      <protection hidden="1"/>
    </xf>
    <xf numFmtId="0" fontId="7" fillId="0" borderId="34" xfId="9" applyFont="1" applyFill="1" applyBorder="1" applyAlignment="1" applyProtection="1">
      <alignment horizontal="center" vertical="center" wrapText="1"/>
      <protection hidden="1"/>
    </xf>
    <xf numFmtId="0" fontId="7" fillId="0" borderId="20" xfId="9" applyFont="1" applyFill="1" applyBorder="1" applyAlignment="1" applyProtection="1">
      <alignment horizontal="center" vertical="center" wrapText="1"/>
      <protection hidden="1"/>
    </xf>
    <xf numFmtId="0" fontId="7" fillId="0" borderId="0" xfId="9" applyFont="1" applyFill="1" applyBorder="1" applyAlignment="1" applyProtection="1">
      <alignment horizontal="center" vertical="center" wrapText="1"/>
      <protection hidden="1"/>
    </xf>
    <xf numFmtId="0" fontId="7" fillId="0" borderId="7" xfId="9" applyFont="1" applyFill="1" applyBorder="1" applyAlignment="1" applyProtection="1">
      <alignment horizontal="center" vertical="center" wrapText="1"/>
      <protection hidden="1"/>
    </xf>
    <xf numFmtId="0" fontId="7" fillId="0" borderId="15" xfId="9" applyFont="1" applyFill="1" applyBorder="1" applyAlignment="1" applyProtection="1">
      <alignment horizontal="center" vertical="center" wrapText="1"/>
      <protection hidden="1"/>
    </xf>
    <xf numFmtId="0" fontId="7" fillId="0" borderId="14" xfId="9" applyFont="1" applyFill="1" applyBorder="1" applyAlignment="1" applyProtection="1">
      <alignment horizontal="center" vertical="center" wrapText="1"/>
      <protection hidden="1"/>
    </xf>
    <xf numFmtId="0" fontId="7" fillId="0" borderId="28" xfId="9" applyFont="1" applyFill="1" applyBorder="1" applyAlignment="1" applyProtection="1">
      <alignment horizontal="center" vertical="center" wrapText="1"/>
      <protection hidden="1"/>
    </xf>
    <xf numFmtId="0" fontId="5" fillId="0" borderId="20" xfId="9" applyFont="1" applyBorder="1" applyAlignment="1" applyProtection="1">
      <alignment horizontal="left"/>
      <protection hidden="1"/>
    </xf>
    <xf numFmtId="0" fontId="5" fillId="0" borderId="0" xfId="9" applyFont="1" applyBorder="1" applyAlignment="1" applyProtection="1">
      <alignment horizontal="left"/>
      <protection hidden="1"/>
    </xf>
    <xf numFmtId="0" fontId="23" fillId="4" borderId="32" xfId="9" applyFont="1" applyFill="1" applyBorder="1" applyAlignment="1" applyProtection="1">
      <alignment horizontal="center" vertical="center"/>
      <protection hidden="1"/>
    </xf>
    <xf numFmtId="0" fontId="21" fillId="0" borderId="15" xfId="9" applyFont="1" applyFill="1" applyBorder="1" applyAlignment="1" applyProtection="1">
      <alignment horizontal="center" vertical="center" wrapText="1"/>
      <protection hidden="1"/>
    </xf>
    <xf numFmtId="0" fontId="21" fillId="0" borderId="14" xfId="9" applyFont="1" applyFill="1" applyBorder="1" applyAlignment="1" applyProtection="1">
      <alignment horizontal="center" vertical="center" wrapText="1"/>
      <protection hidden="1"/>
    </xf>
    <xf numFmtId="0" fontId="21" fillId="0" borderId="13" xfId="9" applyFont="1" applyFill="1" applyBorder="1" applyAlignment="1" applyProtection="1">
      <alignment horizontal="center" vertical="center" wrapText="1"/>
      <protection hidden="1"/>
    </xf>
    <xf numFmtId="0" fontId="23" fillId="4" borderId="30" xfId="9" applyFont="1" applyFill="1" applyBorder="1" applyAlignment="1" applyProtection="1">
      <alignment horizontal="center" vertical="center"/>
      <protection hidden="1"/>
    </xf>
    <xf numFmtId="165" fontId="24" fillId="8" borderId="11" xfId="9" applyNumberFormat="1" applyFont="1" applyFill="1" applyBorder="1" applyAlignment="1" applyProtection="1">
      <alignment horizontal="center" vertical="center"/>
      <protection locked="0"/>
    </xf>
    <xf numFmtId="165" fontId="24" fillId="8" borderId="10" xfId="9" applyNumberFormat="1" applyFont="1" applyFill="1" applyBorder="1" applyAlignment="1" applyProtection="1">
      <alignment horizontal="center" vertical="center"/>
      <protection locked="0"/>
    </xf>
    <xf numFmtId="165" fontId="24" fillId="8" borderId="29" xfId="9" applyNumberFormat="1" applyFont="1" applyFill="1" applyBorder="1" applyAlignment="1" applyProtection="1">
      <alignment horizontal="center" vertical="center"/>
      <protection locked="0"/>
    </xf>
    <xf numFmtId="165" fontId="24" fillId="8" borderId="24" xfId="9" applyNumberFormat="1" applyFont="1" applyFill="1" applyBorder="1" applyAlignment="1" applyProtection="1">
      <alignment horizontal="center" vertical="center"/>
      <protection locked="0"/>
    </xf>
    <xf numFmtId="165" fontId="24" fillId="8" borderId="14" xfId="9" applyNumberFormat="1" applyFont="1" applyFill="1" applyBorder="1" applyAlignment="1" applyProtection="1">
      <alignment horizontal="center" vertical="center"/>
      <protection locked="0"/>
    </xf>
    <xf numFmtId="165" fontId="24" fillId="8" borderId="13" xfId="9" applyNumberFormat="1" applyFont="1" applyFill="1" applyBorder="1" applyAlignment="1" applyProtection="1">
      <alignment horizontal="center" vertical="center"/>
      <protection locked="0"/>
    </xf>
    <xf numFmtId="49" fontId="5" fillId="0" borderId="26" xfId="9" applyNumberFormat="1" applyFont="1" applyFill="1" applyBorder="1" applyAlignment="1" applyProtection="1">
      <alignment horizontal="center" vertical="center"/>
      <protection hidden="1"/>
    </xf>
    <xf numFmtId="49" fontId="5" fillId="0" borderId="25" xfId="9" applyNumberFormat="1" applyFont="1" applyFill="1" applyBorder="1" applyAlignment="1" applyProtection="1">
      <alignment horizontal="center" vertical="center"/>
      <protection hidden="1"/>
    </xf>
    <xf numFmtId="49" fontId="5" fillId="0" borderId="27" xfId="9" applyNumberFormat="1" applyFont="1" applyFill="1" applyBorder="1" applyAlignment="1" applyProtection="1">
      <alignment horizontal="center" vertical="center"/>
      <protection hidden="1"/>
    </xf>
    <xf numFmtId="0" fontId="8" fillId="8" borderId="12" xfId="9" applyFont="1" applyFill="1" applyBorder="1" applyAlignment="1" applyProtection="1">
      <alignment horizontal="left" vertical="center"/>
      <protection locked="0"/>
    </xf>
    <xf numFmtId="0" fontId="8" fillId="8" borderId="12" xfId="9" applyFill="1" applyBorder="1" applyAlignment="1" applyProtection="1">
      <alignment horizontal="left" vertical="center"/>
      <protection locked="0"/>
    </xf>
    <xf numFmtId="0" fontId="5" fillId="0" borderId="20" xfId="9" applyFont="1" applyBorder="1" applyAlignment="1" applyProtection="1">
      <alignment horizontal="right" vertical="center" indent="1"/>
      <protection hidden="1"/>
    </xf>
    <xf numFmtId="0" fontId="5" fillId="0" borderId="0" xfId="9" applyFont="1" applyBorder="1" applyAlignment="1" applyProtection="1">
      <alignment horizontal="right" vertical="center" indent="1"/>
      <protection hidden="1"/>
    </xf>
    <xf numFmtId="0" fontId="8" fillId="0" borderId="0" xfId="9" applyBorder="1" applyAlignment="1" applyProtection="1">
      <alignment horizontal="right" vertical="center" indent="1"/>
      <protection hidden="1"/>
    </xf>
    <xf numFmtId="164" fontId="8" fillId="8" borderId="3" xfId="9" applyNumberFormat="1" applyFill="1" applyBorder="1" applyAlignment="1" applyProtection="1">
      <alignment horizontal="left" vertical="center"/>
      <protection locked="0"/>
    </xf>
    <xf numFmtId="164" fontId="8" fillId="8" borderId="2" xfId="9" applyNumberFormat="1" applyFill="1" applyBorder="1" applyAlignment="1" applyProtection="1">
      <alignment horizontal="left" vertical="center"/>
      <protection locked="0"/>
    </xf>
    <xf numFmtId="164" fontId="8" fillId="8" borderId="1" xfId="9" applyNumberFormat="1" applyFill="1" applyBorder="1" applyAlignment="1" applyProtection="1">
      <alignment horizontal="left" vertical="center"/>
      <protection locked="0"/>
    </xf>
    <xf numFmtId="0" fontId="5" fillId="0" borderId="18" xfId="9" applyFont="1" applyFill="1" applyBorder="1" applyAlignment="1" applyProtection="1">
      <alignment horizontal="center"/>
      <protection hidden="1"/>
    </xf>
    <xf numFmtId="0" fontId="5" fillId="0" borderId="17" xfId="9" applyFont="1" applyFill="1" applyBorder="1" applyAlignment="1" applyProtection="1">
      <alignment horizontal="center"/>
      <protection hidden="1"/>
    </xf>
    <xf numFmtId="0" fontId="5" fillId="0" borderId="16" xfId="9" applyFont="1" applyFill="1" applyBorder="1" applyAlignment="1" applyProtection="1">
      <alignment horizontal="center"/>
      <protection hidden="1"/>
    </xf>
    <xf numFmtId="0" fontId="8" fillId="8" borderId="3" xfId="9" applyFont="1" applyFill="1" applyBorder="1" applyAlignment="1" applyProtection="1">
      <alignment horizontal="left" vertical="center"/>
      <protection locked="0"/>
    </xf>
    <xf numFmtId="0" fontId="8" fillId="8" borderId="2" xfId="9" applyFill="1" applyBorder="1" applyAlignment="1" applyProtection="1">
      <alignment horizontal="left" vertical="center"/>
      <protection locked="0"/>
    </xf>
    <xf numFmtId="0" fontId="8" fillId="8" borderId="1" xfId="9" applyFill="1" applyBorder="1" applyAlignment="1" applyProtection="1">
      <alignment horizontal="left" vertical="center"/>
      <protection locked="0"/>
    </xf>
    <xf numFmtId="0" fontId="22" fillId="0" borderId="18" xfId="9" applyFont="1" applyBorder="1" applyAlignment="1" applyProtection="1">
      <alignment horizontal="center" vertical="center" wrapText="1"/>
      <protection hidden="1"/>
    </xf>
    <xf numFmtId="0" fontId="22" fillId="0" borderId="17" xfId="9" applyFont="1" applyBorder="1" applyAlignment="1" applyProtection="1">
      <alignment horizontal="center" vertical="center" wrapText="1"/>
      <protection hidden="1"/>
    </xf>
    <xf numFmtId="0" fontId="22" fillId="0" borderId="16" xfId="9" applyFont="1" applyBorder="1" applyAlignment="1" applyProtection="1">
      <alignment horizontal="center" vertical="center" wrapText="1"/>
      <protection hidden="1"/>
    </xf>
    <xf numFmtId="0" fontId="22" fillId="0" borderId="23" xfId="9" applyFont="1" applyBorder="1" applyAlignment="1" applyProtection="1">
      <alignment horizontal="center" vertical="center" wrapText="1"/>
      <protection hidden="1"/>
    </xf>
    <xf numFmtId="0" fontId="22" fillId="0" borderId="5" xfId="9" applyFont="1" applyBorder="1" applyAlignment="1" applyProtection="1">
      <alignment horizontal="center" vertical="center" wrapText="1"/>
      <protection hidden="1"/>
    </xf>
    <xf numFmtId="0" fontId="22" fillId="0" borderId="22" xfId="9" applyFont="1" applyBorder="1" applyAlignment="1" applyProtection="1">
      <alignment horizontal="center" vertical="center" wrapText="1"/>
      <protection hidden="1"/>
    </xf>
    <xf numFmtId="0" fontId="5" fillId="0" borderId="14" xfId="0" applyFont="1" applyBorder="1" applyAlignment="1" applyProtection="1">
      <alignment horizontal="center"/>
      <protection hidden="1"/>
    </xf>
    <xf numFmtId="0" fontId="15" fillId="13" borderId="42" xfId="0" applyFont="1" applyFill="1" applyBorder="1" applyAlignment="1" applyProtection="1">
      <alignment horizontal="center" vertical="center"/>
      <protection hidden="1"/>
    </xf>
    <xf numFmtId="0" fontId="15" fillId="13" borderId="43" xfId="0" applyFont="1" applyFill="1" applyBorder="1" applyAlignment="1" applyProtection="1">
      <alignment horizontal="center" vertical="center"/>
      <protection hidden="1"/>
    </xf>
    <xf numFmtId="0" fontId="15" fillId="13" borderId="41" xfId="0" applyFont="1" applyFill="1" applyBorder="1" applyAlignment="1" applyProtection="1">
      <alignment horizontal="center" vertical="center"/>
      <protection hidden="1"/>
    </xf>
    <xf numFmtId="0" fontId="8" fillId="0" borderId="3" xfId="0" applyFont="1" applyFill="1" applyBorder="1" applyAlignment="1" applyProtection="1">
      <alignment vertical="center" wrapText="1"/>
      <protection hidden="1"/>
    </xf>
    <xf numFmtId="0" fontId="8" fillId="0" borderId="2" xfId="0" applyFont="1" applyFill="1" applyBorder="1" applyAlignment="1" applyProtection="1">
      <alignment vertical="center" wrapText="1"/>
      <protection hidden="1"/>
    </xf>
    <xf numFmtId="0" fontId="0" fillId="0" borderId="1" xfId="0" applyFill="1" applyBorder="1" applyAlignment="1" applyProtection="1">
      <alignment vertical="center" wrapText="1"/>
      <protection hidden="1"/>
    </xf>
    <xf numFmtId="0" fontId="8" fillId="0" borderId="105" xfId="0" applyFont="1" applyBorder="1" applyAlignment="1" applyProtection="1">
      <alignment vertical="center" wrapText="1"/>
      <protection hidden="1"/>
    </xf>
    <xf numFmtId="0" fontId="8" fillId="0" borderId="109" xfId="0" applyFont="1" applyBorder="1" applyAlignment="1" applyProtection="1">
      <alignment vertical="center" wrapText="1"/>
      <protection hidden="1"/>
    </xf>
    <xf numFmtId="0" fontId="10" fillId="0" borderId="109" xfId="0" applyFont="1" applyBorder="1" applyAlignment="1" applyProtection="1">
      <alignment vertical="center" wrapText="1"/>
      <protection hidden="1"/>
    </xf>
    <xf numFmtId="0" fontId="13" fillId="0" borderId="42" xfId="0" applyFont="1" applyFill="1" applyBorder="1" applyAlignment="1" applyProtection="1">
      <alignment horizontal="left" vertical="center" wrapText="1"/>
      <protection hidden="1"/>
    </xf>
    <xf numFmtId="0" fontId="13" fillId="0" borderId="43"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justify" vertical="center" wrapText="1"/>
      <protection hidden="1"/>
    </xf>
    <xf numFmtId="0" fontId="8" fillId="0" borderId="10" xfId="0" applyFont="1" applyFill="1" applyBorder="1" applyAlignment="1" applyProtection="1">
      <alignment horizontal="justify" vertical="center" wrapText="1"/>
      <protection hidden="1"/>
    </xf>
    <xf numFmtId="0" fontId="8" fillId="0" borderId="9" xfId="0" applyFont="1" applyFill="1" applyBorder="1" applyAlignment="1" applyProtection="1">
      <alignment horizontal="justify" vertical="center" wrapText="1"/>
      <protection hidden="1"/>
    </xf>
    <xf numFmtId="0" fontId="32" fillId="0" borderId="6" xfId="18" applyFill="1" applyBorder="1" applyAlignment="1" applyProtection="1">
      <alignment horizontal="left" vertical="center" wrapText="1"/>
      <protection locked="0"/>
    </xf>
    <xf numFmtId="0" fontId="32" fillId="0" borderId="5" xfId="18" applyFill="1" applyBorder="1" applyAlignment="1" applyProtection="1">
      <alignment horizontal="left" vertical="center" wrapText="1"/>
      <protection locked="0"/>
    </xf>
    <xf numFmtId="0" fontId="32" fillId="0" borderId="4" xfId="18" applyFill="1" applyBorder="1" applyAlignment="1" applyProtection="1">
      <alignment horizontal="left" vertical="center" wrapText="1"/>
      <protection locked="0"/>
    </xf>
    <xf numFmtId="0" fontId="57" fillId="0" borderId="0" xfId="0" applyFont="1" applyFill="1" applyAlignment="1" applyProtection="1">
      <alignment horizontal="left" vertical="center" wrapText="1"/>
      <protection hidden="1"/>
    </xf>
    <xf numFmtId="0" fontId="8" fillId="0" borderId="8" xfId="0" applyFont="1" applyFill="1" applyBorder="1" applyAlignment="1" applyProtection="1">
      <alignment vertical="center" wrapText="1"/>
      <protection hidden="1"/>
    </xf>
    <xf numFmtId="0" fontId="8" fillId="0" borderId="0" xfId="0" applyFont="1" applyFill="1" applyBorder="1" applyAlignment="1" applyProtection="1">
      <alignment vertical="center" wrapText="1"/>
      <protection hidden="1"/>
    </xf>
    <xf numFmtId="0" fontId="8" fillId="0" borderId="7" xfId="0" applyFont="1" applyFill="1" applyBorder="1" applyAlignment="1" applyProtection="1">
      <alignment vertical="center" wrapText="1"/>
      <protection hidden="1"/>
    </xf>
    <xf numFmtId="0" fontId="6" fillId="0" borderId="10" xfId="0" applyFont="1" applyBorder="1" applyAlignment="1" applyProtection="1">
      <alignment horizontal="left" vertical="center" wrapText="1"/>
      <protection hidden="1"/>
    </xf>
    <xf numFmtId="0" fontId="0" fillId="11" borderId="3" xfId="0" applyFill="1" applyBorder="1" applyAlignment="1" applyProtection="1">
      <alignment horizontal="left" vertical="top" wrapText="1"/>
      <protection locked="0"/>
    </xf>
    <xf numFmtId="0" fontId="0" fillId="11" borderId="2" xfId="0" applyFill="1" applyBorder="1" applyAlignment="1" applyProtection="1">
      <alignment horizontal="left" vertical="top" wrapText="1"/>
      <protection locked="0"/>
    </xf>
    <xf numFmtId="0" fontId="0" fillId="11" borderId="1" xfId="0" applyFill="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hidden="1"/>
    </xf>
    <xf numFmtId="0" fontId="8" fillId="0" borderId="3" xfId="0" applyFont="1" applyFill="1" applyBorder="1" applyAlignment="1" applyProtection="1">
      <alignment horizontal="justify" vertical="center" wrapText="1"/>
      <protection hidden="1"/>
    </xf>
    <xf numFmtId="0" fontId="8" fillId="0" borderId="2" xfId="0" applyFont="1" applyFill="1" applyBorder="1" applyAlignment="1" applyProtection="1">
      <alignment horizontal="justify" vertical="center" wrapText="1"/>
      <protection hidden="1"/>
    </xf>
    <xf numFmtId="0" fontId="0" fillId="0" borderId="2" xfId="0" applyFill="1" applyBorder="1" applyAlignment="1" applyProtection="1">
      <alignment horizontal="justify" vertical="center" wrapText="1"/>
      <protection hidden="1"/>
    </xf>
    <xf numFmtId="0" fontId="8" fillId="14" borderId="3" xfId="0" applyFont="1" applyFill="1" applyBorder="1" applyAlignment="1" applyProtection="1">
      <alignment horizontal="left" vertical="center" wrapText="1"/>
      <protection hidden="1"/>
    </xf>
    <xf numFmtId="0" fontId="8" fillId="14" borderId="2" xfId="0" applyFont="1" applyFill="1" applyBorder="1" applyAlignment="1" applyProtection="1">
      <alignment horizontal="left" vertical="center" wrapText="1"/>
      <protection hidden="1"/>
    </xf>
    <xf numFmtId="0" fontId="8" fillId="14" borderId="1"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wrapText="1"/>
      <protection hidden="1"/>
    </xf>
    <xf numFmtId="0" fontId="8" fillId="0" borderId="10" xfId="0" applyFont="1" applyFill="1" applyBorder="1" applyAlignment="1" applyProtection="1">
      <alignment horizontal="left" wrapText="1"/>
      <protection hidden="1"/>
    </xf>
    <xf numFmtId="0" fontId="8" fillId="11" borderId="39" xfId="0" applyFont="1" applyFill="1" applyBorder="1" applyAlignment="1" applyProtection="1">
      <alignment horizontal="center" vertical="center" wrapText="1"/>
      <protection locked="0"/>
    </xf>
    <xf numFmtId="0" fontId="8" fillId="11" borderId="37" xfId="0" applyFont="1" applyFill="1" applyBorder="1" applyAlignment="1" applyProtection="1">
      <alignment horizontal="center" vertical="center" wrapText="1"/>
      <protection locked="0"/>
    </xf>
    <xf numFmtId="0" fontId="8" fillId="14" borderId="3" xfId="0" applyFont="1" applyFill="1" applyBorder="1" applyAlignment="1" applyProtection="1">
      <alignment horizontal="justify" vertical="center" wrapText="1"/>
      <protection hidden="1"/>
    </xf>
    <xf numFmtId="0" fontId="8" fillId="14" borderId="2" xfId="0" applyFont="1" applyFill="1" applyBorder="1" applyAlignment="1" applyProtection="1">
      <alignment horizontal="justify" vertical="center" wrapText="1"/>
      <protection hidden="1"/>
    </xf>
    <xf numFmtId="0" fontId="0" fillId="14" borderId="2" xfId="0" applyFill="1" applyBorder="1" applyAlignment="1" applyProtection="1">
      <alignment horizontal="justify" vertical="center" wrapText="1"/>
      <protection hidden="1"/>
    </xf>
    <xf numFmtId="0" fontId="8" fillId="0" borderId="107" xfId="0" applyFont="1" applyFill="1" applyBorder="1" applyAlignment="1" applyProtection="1">
      <alignment vertical="center" wrapText="1"/>
      <protection hidden="1"/>
    </xf>
    <xf numFmtId="0" fontId="8" fillId="0" borderId="113" xfId="0" applyFont="1" applyFill="1" applyBorder="1" applyAlignment="1" applyProtection="1">
      <alignment vertical="center" wrapText="1"/>
      <protection hidden="1"/>
    </xf>
    <xf numFmtId="0" fontId="10" fillId="0" borderId="113" xfId="0" applyFont="1" applyFill="1" applyBorder="1" applyAlignment="1" applyProtection="1">
      <alignment vertical="center" wrapText="1"/>
      <protection hidden="1"/>
    </xf>
    <xf numFmtId="0" fontId="8" fillId="0" borderId="11" xfId="0" applyFont="1" applyFill="1" applyBorder="1" applyAlignment="1" applyProtection="1">
      <alignment vertical="center" wrapText="1"/>
      <protection hidden="1"/>
    </xf>
    <xf numFmtId="0" fontId="8" fillId="0" borderId="10"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8" borderId="3" xfId="0" applyFont="1" applyFill="1" applyBorder="1" applyAlignment="1" applyProtection="1">
      <alignment horizontal="left" vertical="top" wrapText="1"/>
      <protection locked="0"/>
    </xf>
    <xf numFmtId="0" fontId="8" fillId="8" borderId="2" xfId="0" applyFont="1" applyFill="1" applyBorder="1" applyAlignment="1" applyProtection="1">
      <alignment horizontal="left" vertical="top" wrapText="1"/>
      <protection locked="0"/>
    </xf>
    <xf numFmtId="0" fontId="8" fillId="8" borderId="1" xfId="0" applyFont="1" applyFill="1" applyBorder="1" applyAlignment="1" applyProtection="1">
      <alignment horizontal="left" vertical="top" wrapText="1"/>
      <protection locked="0"/>
    </xf>
    <xf numFmtId="0" fontId="8" fillId="0" borderId="106" xfId="0" applyFont="1" applyBorder="1" applyAlignment="1" applyProtection="1">
      <alignment vertical="center" wrapText="1"/>
      <protection hidden="1"/>
    </xf>
    <xf numFmtId="0" fontId="8" fillId="0" borderId="111" xfId="0" applyFont="1" applyBorder="1" applyAlignment="1" applyProtection="1">
      <alignment vertical="center" wrapText="1"/>
      <protection hidden="1"/>
    </xf>
    <xf numFmtId="0" fontId="10" fillId="0" borderId="111" xfId="0" applyFont="1" applyBorder="1" applyAlignment="1" applyProtection="1">
      <alignment vertical="center" wrapText="1"/>
      <protection hidden="1"/>
    </xf>
    <xf numFmtId="0" fontId="8" fillId="0" borderId="106" xfId="0" applyFont="1" applyFill="1" applyBorder="1" applyAlignment="1" applyProtection="1">
      <alignment vertical="center" wrapText="1"/>
      <protection hidden="1"/>
    </xf>
    <xf numFmtId="0" fontId="8" fillId="0" borderId="111" xfId="0" applyFont="1" applyFill="1" applyBorder="1" applyAlignment="1" applyProtection="1">
      <alignment vertical="center" wrapText="1"/>
      <protection hidden="1"/>
    </xf>
    <xf numFmtId="0" fontId="10" fillId="0" borderId="111" xfId="0" applyFont="1" applyFill="1" applyBorder="1" applyAlignment="1" applyProtection="1">
      <alignment vertical="center" wrapText="1"/>
      <protection hidden="1"/>
    </xf>
    <xf numFmtId="0" fontId="56" fillId="11" borderId="95" xfId="0" applyFont="1" applyFill="1" applyBorder="1" applyAlignment="1" applyProtection="1">
      <alignment horizontal="left" vertical="top" wrapText="1"/>
      <protection locked="0"/>
    </xf>
    <xf numFmtId="0" fontId="56" fillId="11" borderId="96" xfId="0" applyFont="1" applyFill="1" applyBorder="1" applyAlignment="1" applyProtection="1">
      <alignment horizontal="left" vertical="top" wrapText="1"/>
      <protection locked="0"/>
    </xf>
    <xf numFmtId="0" fontId="56" fillId="11" borderId="120" xfId="0" applyFont="1" applyFill="1" applyBorder="1" applyAlignment="1" applyProtection="1">
      <alignment horizontal="left" vertical="top" wrapText="1"/>
      <protection locked="0"/>
    </xf>
    <xf numFmtId="0" fontId="61" fillId="4" borderId="117" xfId="0" applyFont="1" applyFill="1" applyBorder="1" applyAlignment="1" applyProtection="1">
      <alignment horizontal="center" vertical="center" wrapText="1"/>
      <protection hidden="1"/>
    </xf>
    <xf numFmtId="0" fontId="61" fillId="4" borderId="93" xfId="0" applyFont="1" applyFill="1" applyBorder="1" applyAlignment="1" applyProtection="1">
      <alignment horizontal="center" vertical="center" wrapText="1"/>
      <protection hidden="1"/>
    </xf>
    <xf numFmtId="0" fontId="61" fillId="4" borderId="121" xfId="0" applyFont="1" applyFill="1" applyBorder="1" applyAlignment="1" applyProtection="1">
      <alignment horizontal="center" vertical="center" wrapText="1"/>
      <protection hidden="1"/>
    </xf>
    <xf numFmtId="0" fontId="62" fillId="11" borderId="118" xfId="0" applyFont="1" applyFill="1" applyBorder="1" applyAlignment="1" applyProtection="1">
      <alignment horizontal="center" vertical="top" wrapText="1"/>
      <protection locked="0"/>
    </xf>
    <xf numFmtId="0" fontId="62" fillId="11" borderId="96" xfId="0" applyFont="1" applyFill="1" applyBorder="1" applyAlignment="1" applyProtection="1">
      <alignment horizontal="center" vertical="top" wrapText="1"/>
      <protection locked="0"/>
    </xf>
    <xf numFmtId="0" fontId="62" fillId="11" borderId="120" xfId="0" applyFont="1" applyFill="1" applyBorder="1" applyAlignment="1" applyProtection="1">
      <alignment horizontal="center" vertical="top" wrapText="1"/>
      <protection locked="0"/>
    </xf>
    <xf numFmtId="0" fontId="58" fillId="0" borderId="3" xfId="0" applyFont="1" applyFill="1" applyBorder="1" applyAlignment="1" applyProtection="1">
      <alignment horizontal="left" vertical="center" wrapText="1"/>
      <protection hidden="1"/>
    </xf>
    <xf numFmtId="0" fontId="58" fillId="0" borderId="2" xfId="0" applyFont="1" applyFill="1" applyBorder="1" applyAlignment="1" applyProtection="1">
      <alignment horizontal="left" vertical="center" wrapText="1"/>
      <protection hidden="1"/>
    </xf>
    <xf numFmtId="0" fontId="58" fillId="0" borderId="1" xfId="0" applyFont="1" applyFill="1" applyBorder="1" applyAlignment="1" applyProtection="1">
      <alignment horizontal="left" vertical="center" wrapText="1"/>
      <protection hidden="1"/>
    </xf>
    <xf numFmtId="0" fontId="6" fillId="0" borderId="81" xfId="0" applyFont="1" applyFill="1" applyBorder="1" applyAlignment="1" applyProtection="1">
      <alignment horizontal="left" vertical="center" wrapText="1"/>
      <protection hidden="1"/>
    </xf>
    <xf numFmtId="0" fontId="6" fillId="0" borderId="78" xfId="0" applyFont="1" applyFill="1" applyBorder="1" applyAlignment="1" applyProtection="1">
      <alignment horizontal="left" vertical="center" wrapText="1"/>
      <protection hidden="1"/>
    </xf>
    <xf numFmtId="0" fontId="6" fillId="0" borderId="82" xfId="0" applyFont="1" applyFill="1" applyBorder="1" applyAlignment="1" applyProtection="1">
      <alignment horizontal="left" vertical="center" wrapText="1"/>
      <protection hidden="1"/>
    </xf>
    <xf numFmtId="0" fontId="6" fillId="0" borderId="83" xfId="0" applyFont="1" applyFill="1" applyBorder="1" applyAlignment="1" applyProtection="1">
      <alignment horizontal="left" vertical="center" wrapText="1"/>
      <protection hidden="1"/>
    </xf>
    <xf numFmtId="0" fontId="6" fillId="0" borderId="79" xfId="0" applyFont="1" applyFill="1" applyBorder="1" applyAlignment="1" applyProtection="1">
      <alignment horizontal="left" vertical="center" wrapText="1"/>
      <protection hidden="1"/>
    </xf>
    <xf numFmtId="0" fontId="6" fillId="0" borderId="84" xfId="0" applyFont="1" applyFill="1" applyBorder="1" applyAlignment="1" applyProtection="1">
      <alignment horizontal="left" vertical="center" wrapText="1"/>
      <protection hidden="1"/>
    </xf>
    <xf numFmtId="0" fontId="54" fillId="18" borderId="39" xfId="0" applyFont="1" applyFill="1" applyBorder="1" applyAlignment="1" applyProtection="1">
      <alignment horizontal="center" vertical="center" wrapText="1"/>
      <protection hidden="1"/>
    </xf>
    <xf numFmtId="0" fontId="54" fillId="18" borderId="38" xfId="0" applyFont="1" applyFill="1" applyBorder="1" applyAlignment="1" applyProtection="1">
      <alignment horizontal="center" vertical="center" wrapText="1"/>
      <protection hidden="1"/>
    </xf>
    <xf numFmtId="0" fontId="54" fillId="18" borderId="90" xfId="0" applyFont="1" applyFill="1" applyBorder="1" applyAlignment="1" applyProtection="1">
      <alignment horizontal="center" vertical="center" wrapText="1"/>
      <protection hidden="1"/>
    </xf>
    <xf numFmtId="0" fontId="16" fillId="4" borderId="3" xfId="0" applyFont="1" applyFill="1" applyBorder="1" applyAlignment="1" applyProtection="1">
      <alignment horizontal="center" vertical="center" wrapText="1"/>
      <protection hidden="1"/>
    </xf>
    <xf numFmtId="0" fontId="16" fillId="4" borderId="2" xfId="0" applyFont="1" applyFill="1" applyBorder="1" applyAlignment="1" applyProtection="1">
      <alignment horizontal="center" vertical="center" wrapText="1"/>
      <protection hidden="1"/>
    </xf>
    <xf numFmtId="0" fontId="16" fillId="4" borderId="1" xfId="0" applyFont="1" applyFill="1" applyBorder="1" applyAlignment="1" applyProtection="1">
      <alignment horizontal="center" vertical="center" wrapText="1"/>
      <protection hidden="1"/>
    </xf>
    <xf numFmtId="0" fontId="59" fillId="16" borderId="11" xfId="0" applyFont="1" applyFill="1" applyBorder="1" applyAlignment="1" applyProtection="1">
      <alignment horizontal="left" vertical="center" wrapText="1"/>
      <protection hidden="1"/>
    </xf>
    <xf numFmtId="0" fontId="59" fillId="16" borderId="10" xfId="0" applyFont="1" applyFill="1" applyBorder="1" applyAlignment="1" applyProtection="1">
      <alignment horizontal="left" vertical="center" wrapText="1"/>
      <protection hidden="1"/>
    </xf>
    <xf numFmtId="0" fontId="59" fillId="16" borderId="9" xfId="0" applyFont="1" applyFill="1" applyBorder="1" applyAlignment="1" applyProtection="1">
      <alignment horizontal="left" vertical="center" wrapText="1"/>
      <protection hidden="1"/>
    </xf>
    <xf numFmtId="0" fontId="6" fillId="17" borderId="87" xfId="0" applyFont="1" applyFill="1" applyBorder="1" applyAlignment="1" applyProtection="1">
      <alignment horizontal="left" vertical="center" wrapText="1"/>
      <protection hidden="1"/>
    </xf>
    <xf numFmtId="0" fontId="6" fillId="17" borderId="88" xfId="0" applyFont="1" applyFill="1" applyBorder="1" applyAlignment="1" applyProtection="1">
      <alignment horizontal="left" vertical="center" wrapText="1"/>
      <protection hidden="1"/>
    </xf>
    <xf numFmtId="0" fontId="6" fillId="17" borderId="89" xfId="0" applyFont="1" applyFill="1" applyBorder="1" applyAlignment="1" applyProtection="1">
      <alignment horizontal="left" vertical="center" wrapText="1"/>
      <protection hidden="1"/>
    </xf>
    <xf numFmtId="0" fontId="54" fillId="0" borderId="80" xfId="0" applyFont="1" applyFill="1" applyBorder="1" applyAlignment="1" applyProtection="1">
      <alignment horizontal="right" vertical="center" wrapText="1"/>
      <protection hidden="1"/>
    </xf>
    <xf numFmtId="0" fontId="54" fillId="0" borderId="17" xfId="0" applyFont="1" applyFill="1" applyBorder="1" applyAlignment="1" applyProtection="1">
      <alignment horizontal="right" vertical="center" wrapText="1"/>
      <protection hidden="1"/>
    </xf>
    <xf numFmtId="0" fontId="54" fillId="0" borderId="34" xfId="0" applyFont="1" applyFill="1" applyBorder="1" applyAlignment="1" applyProtection="1">
      <alignment horizontal="right" vertical="center" wrapText="1"/>
      <protection hidden="1"/>
    </xf>
    <xf numFmtId="0" fontId="54" fillId="0" borderId="11" xfId="0" applyFont="1" applyFill="1" applyBorder="1" applyAlignment="1" applyProtection="1">
      <alignment horizontal="center" vertical="center" wrapText="1"/>
      <protection hidden="1"/>
    </xf>
    <xf numFmtId="0" fontId="54" fillId="0" borderId="9" xfId="0" applyFont="1" applyFill="1" applyBorder="1" applyAlignment="1" applyProtection="1">
      <alignment horizontal="center" vertical="center" wrapText="1"/>
      <protection hidden="1"/>
    </xf>
    <xf numFmtId="0" fontId="58" fillId="0" borderId="11" xfId="0" applyFont="1" applyFill="1" applyBorder="1" applyAlignment="1" applyProtection="1">
      <alignment horizontal="left" vertical="center" wrapText="1"/>
      <protection hidden="1"/>
    </xf>
    <xf numFmtId="0" fontId="58" fillId="0" borderId="10" xfId="0" applyFont="1" applyFill="1" applyBorder="1" applyAlignment="1" applyProtection="1">
      <alignment horizontal="left" vertical="center" wrapText="1"/>
      <protection hidden="1"/>
    </xf>
    <xf numFmtId="0" fontId="58" fillId="0" borderId="9" xfId="0" applyFont="1" applyFill="1" applyBorder="1" applyAlignment="1" applyProtection="1">
      <alignment horizontal="left" vertical="center" wrapText="1"/>
      <protection hidden="1"/>
    </xf>
    <xf numFmtId="0" fontId="54" fillId="4" borderId="12" xfId="0" applyFont="1" applyFill="1" applyBorder="1" applyAlignment="1" applyProtection="1">
      <alignment horizontal="left" vertical="center" wrapText="1"/>
      <protection hidden="1"/>
    </xf>
    <xf numFmtId="0" fontId="54" fillId="4" borderId="12" xfId="0" applyFont="1" applyFill="1" applyBorder="1" applyAlignment="1" applyProtection="1">
      <alignment horizontal="center" vertical="center" wrapText="1"/>
      <protection hidden="1"/>
    </xf>
    <xf numFmtId="0" fontId="61" fillId="4" borderId="94" xfId="0" applyFont="1" applyFill="1" applyBorder="1" applyAlignment="1" applyProtection="1">
      <alignment horizontal="center" vertical="center" wrapText="1"/>
      <protection hidden="1"/>
    </xf>
    <xf numFmtId="0" fontId="3" fillId="4" borderId="92" xfId="0" applyFont="1" applyFill="1" applyBorder="1" applyAlignment="1" applyProtection="1">
      <alignment horizontal="center" vertical="center"/>
      <protection hidden="1"/>
    </xf>
    <xf numFmtId="0" fontId="3" fillId="4" borderId="93" xfId="0" applyFont="1" applyFill="1" applyBorder="1" applyAlignment="1" applyProtection="1">
      <alignment horizontal="center" vertical="center"/>
      <protection hidden="1"/>
    </xf>
    <xf numFmtId="0" fontId="3" fillId="4" borderId="121" xfId="0" applyFont="1" applyFill="1" applyBorder="1" applyAlignment="1" applyProtection="1">
      <alignment horizontal="center" vertical="center"/>
      <protection hidden="1"/>
    </xf>
    <xf numFmtId="0" fontId="3" fillId="13" borderId="3" xfId="0" applyFont="1" applyFill="1" applyBorder="1" applyAlignment="1" applyProtection="1">
      <alignment horizontal="center" vertical="center"/>
      <protection hidden="1"/>
    </xf>
    <xf numFmtId="0" fontId="3" fillId="13" borderId="2" xfId="0" applyFont="1" applyFill="1" applyBorder="1" applyAlignment="1" applyProtection="1">
      <alignment horizontal="center" vertical="center"/>
      <protection hidden="1"/>
    </xf>
    <xf numFmtId="0" fontId="3" fillId="13" borderId="1" xfId="0" applyFont="1" applyFill="1" applyBorder="1" applyAlignment="1" applyProtection="1">
      <alignment horizontal="center" vertical="center"/>
      <protection hidden="1"/>
    </xf>
    <xf numFmtId="0" fontId="6" fillId="0" borderId="115" xfId="0" applyFont="1" applyFill="1" applyBorder="1" applyAlignment="1" applyProtection="1">
      <alignment horizontal="left" vertical="center" wrapText="1"/>
      <protection hidden="1"/>
    </xf>
    <xf numFmtId="0" fontId="6" fillId="0" borderId="45" xfId="0" applyFont="1" applyFill="1" applyBorder="1" applyAlignment="1" applyProtection="1">
      <alignment horizontal="left" vertical="center" wrapText="1"/>
      <protection hidden="1"/>
    </xf>
    <xf numFmtId="0" fontId="6" fillId="0" borderId="116" xfId="0" applyFont="1" applyFill="1" applyBorder="1" applyAlignment="1" applyProtection="1">
      <alignment horizontal="left" vertical="center" wrapText="1"/>
      <protection hidden="1"/>
    </xf>
    <xf numFmtId="0" fontId="6" fillId="0" borderId="95" xfId="0" applyFont="1" applyFill="1" applyBorder="1" applyAlignment="1" applyProtection="1">
      <alignment horizontal="left" vertical="center" wrapText="1"/>
      <protection hidden="1"/>
    </xf>
    <xf numFmtId="0" fontId="6" fillId="0" borderId="96" xfId="0" applyFont="1" applyFill="1" applyBorder="1" applyAlignment="1" applyProtection="1">
      <alignment horizontal="left" vertical="center" wrapText="1"/>
      <protection hidden="1"/>
    </xf>
    <xf numFmtId="0" fontId="6" fillId="0" borderId="97" xfId="0" applyFont="1" applyFill="1" applyBorder="1" applyAlignment="1" applyProtection="1">
      <alignment horizontal="left" vertical="center" wrapText="1"/>
      <protection hidden="1"/>
    </xf>
    <xf numFmtId="0" fontId="6" fillId="0" borderId="98" xfId="0" applyFont="1" applyFill="1" applyBorder="1" applyAlignment="1" applyProtection="1">
      <alignment horizontal="left" vertical="center" wrapText="1"/>
      <protection hidden="1"/>
    </xf>
    <xf numFmtId="0" fontId="6" fillId="0" borderId="99" xfId="0" applyFont="1" applyFill="1" applyBorder="1" applyAlignment="1" applyProtection="1">
      <alignment horizontal="left" vertical="center" wrapText="1"/>
      <protection hidden="1"/>
    </xf>
    <xf numFmtId="0" fontId="6" fillId="0" borderId="100" xfId="0" applyFont="1" applyFill="1" applyBorder="1" applyAlignment="1" applyProtection="1">
      <alignment horizontal="left" vertical="center" wrapText="1"/>
      <protection hidden="1"/>
    </xf>
    <xf numFmtId="0" fontId="59" fillId="16" borderId="8" xfId="0" applyFont="1" applyFill="1" applyBorder="1" applyAlignment="1" applyProtection="1">
      <alignment horizontal="left" vertical="center" wrapText="1"/>
      <protection hidden="1"/>
    </xf>
    <xf numFmtId="0" fontId="59" fillId="16" borderId="0" xfId="0" applyFont="1" applyFill="1" applyBorder="1" applyAlignment="1" applyProtection="1">
      <alignment horizontal="left" vertical="center" wrapText="1"/>
      <protection hidden="1"/>
    </xf>
    <xf numFmtId="0" fontId="59" fillId="16" borderId="7" xfId="0" applyFont="1" applyFill="1" applyBorder="1" applyAlignment="1" applyProtection="1">
      <alignment horizontal="left" vertical="center" wrapText="1"/>
      <protection hidden="1"/>
    </xf>
    <xf numFmtId="0" fontId="6" fillId="16" borderId="8" xfId="0" applyFont="1" applyFill="1" applyBorder="1" applyAlignment="1" applyProtection="1">
      <alignment horizontal="left" vertical="center" wrapText="1"/>
      <protection hidden="1"/>
    </xf>
    <xf numFmtId="0" fontId="54" fillId="16" borderId="0" xfId="0" applyFont="1" applyFill="1" applyBorder="1" applyAlignment="1" applyProtection="1">
      <alignment horizontal="left" vertical="center" wrapText="1"/>
      <protection hidden="1"/>
    </xf>
    <xf numFmtId="0" fontId="54" fillId="16" borderId="7" xfId="0" applyFont="1" applyFill="1" applyBorder="1" applyAlignment="1" applyProtection="1">
      <alignment horizontal="left" vertical="center" wrapText="1"/>
      <protection hidden="1"/>
    </xf>
    <xf numFmtId="0" fontId="0" fillId="11" borderId="115" xfId="20" applyNumberFormat="1" applyFont="1" applyFill="1" applyBorder="1" applyAlignment="1" applyProtection="1">
      <alignment horizontal="left" vertical="top" wrapText="1"/>
      <protection locked="0"/>
    </xf>
    <xf numFmtId="0" fontId="0" fillId="11" borderId="45" xfId="20" applyNumberFormat="1" applyFont="1" applyFill="1" applyBorder="1" applyAlignment="1" applyProtection="1">
      <alignment horizontal="left" vertical="top" wrapText="1"/>
      <protection locked="0"/>
    </xf>
    <xf numFmtId="0" fontId="0" fillId="11" borderId="116" xfId="20" applyNumberFormat="1" applyFont="1" applyFill="1" applyBorder="1" applyAlignment="1" applyProtection="1">
      <alignment horizontal="left" vertical="top" wrapText="1"/>
      <protection locked="0"/>
    </xf>
    <xf numFmtId="0" fontId="0" fillId="11" borderId="95" xfId="20" applyNumberFormat="1" applyFont="1" applyFill="1" applyBorder="1" applyAlignment="1" applyProtection="1">
      <alignment horizontal="left" vertical="top" wrapText="1"/>
      <protection locked="0"/>
    </xf>
    <xf numFmtId="0" fontId="0" fillId="11" borderId="96" xfId="20" applyNumberFormat="1" applyFont="1" applyFill="1" applyBorder="1" applyAlignment="1" applyProtection="1">
      <alignment horizontal="left" vertical="top" wrapText="1"/>
      <protection locked="0"/>
    </xf>
    <xf numFmtId="0" fontId="0" fillId="11" borderId="97" xfId="20" applyNumberFormat="1" applyFont="1" applyFill="1" applyBorder="1" applyAlignment="1" applyProtection="1">
      <alignment horizontal="left" vertical="top" wrapText="1"/>
      <protection locked="0"/>
    </xf>
    <xf numFmtId="0" fontId="0" fillId="11" borderId="98" xfId="20" applyNumberFormat="1" applyFont="1" applyFill="1" applyBorder="1" applyAlignment="1" applyProtection="1">
      <alignment horizontal="left" vertical="top" wrapText="1"/>
      <protection locked="0"/>
    </xf>
    <xf numFmtId="0" fontId="0" fillId="11" borderId="99" xfId="20" applyNumberFormat="1" applyFont="1" applyFill="1" applyBorder="1" applyAlignment="1" applyProtection="1">
      <alignment horizontal="left" vertical="top" wrapText="1"/>
      <protection locked="0"/>
    </xf>
    <xf numFmtId="0" fontId="0" fillId="11" borderId="100" xfId="20" applyNumberFormat="1" applyFont="1" applyFill="1" applyBorder="1" applyAlignment="1" applyProtection="1">
      <alignment horizontal="left" vertical="top" wrapText="1"/>
      <protection locked="0"/>
    </xf>
    <xf numFmtId="0" fontId="56" fillId="11" borderId="98" xfId="0" applyFont="1" applyFill="1" applyBorder="1" applyAlignment="1" applyProtection="1">
      <alignment horizontal="left" vertical="top" wrapText="1"/>
      <protection locked="0"/>
    </xf>
    <xf numFmtId="0" fontId="56" fillId="11" borderId="99" xfId="0" applyFont="1" applyFill="1" applyBorder="1" applyAlignment="1" applyProtection="1">
      <alignment horizontal="left" vertical="top" wrapText="1"/>
      <protection locked="0"/>
    </xf>
    <xf numFmtId="0" fontId="56" fillId="11" borderId="122" xfId="0" applyFont="1" applyFill="1" applyBorder="1" applyAlignment="1" applyProtection="1">
      <alignment horizontal="left" vertical="top" wrapText="1"/>
      <protection locked="0"/>
    </xf>
    <xf numFmtId="0" fontId="62" fillId="11" borderId="119" xfId="0" applyFont="1" applyFill="1" applyBorder="1" applyAlignment="1" applyProtection="1">
      <alignment horizontal="center" vertical="top" wrapText="1"/>
      <protection locked="0"/>
    </xf>
    <xf numFmtId="0" fontId="62" fillId="11" borderId="99" xfId="0" applyFont="1" applyFill="1" applyBorder="1" applyAlignment="1" applyProtection="1">
      <alignment horizontal="center" vertical="top" wrapText="1"/>
      <protection locked="0"/>
    </xf>
    <xf numFmtId="0" fontId="62" fillId="11" borderId="122" xfId="0" applyFont="1" applyFill="1" applyBorder="1" applyAlignment="1" applyProtection="1">
      <alignment horizontal="center" vertical="top" wrapText="1"/>
      <protection locked="0"/>
    </xf>
    <xf numFmtId="0" fontId="62" fillId="11" borderId="118" xfId="0" applyFont="1" applyFill="1" applyBorder="1" applyAlignment="1" applyProtection="1">
      <alignment horizontal="left" vertical="top" wrapText="1"/>
      <protection locked="0"/>
    </xf>
    <xf numFmtId="0" fontId="62" fillId="11" borderId="97" xfId="0" applyFont="1" applyFill="1" applyBorder="1" applyAlignment="1" applyProtection="1">
      <alignment horizontal="left" vertical="top" wrapText="1"/>
      <protection locked="0"/>
    </xf>
    <xf numFmtId="0" fontId="62" fillId="11" borderId="119" xfId="0" applyFont="1" applyFill="1" applyBorder="1" applyAlignment="1" applyProtection="1">
      <alignment horizontal="left" vertical="top" wrapText="1"/>
      <protection locked="0"/>
    </xf>
    <xf numFmtId="0" fontId="62" fillId="11" borderId="100" xfId="0" applyFont="1" applyFill="1" applyBorder="1" applyAlignment="1" applyProtection="1">
      <alignment horizontal="left" vertical="top" wrapText="1"/>
      <protection locked="0"/>
    </xf>
    <xf numFmtId="0" fontId="8" fillId="11" borderId="3" xfId="0" applyFont="1" applyFill="1" applyBorder="1" applyAlignment="1" applyProtection="1">
      <alignment wrapText="1"/>
      <protection locked="0"/>
    </xf>
    <xf numFmtId="0" fontId="0" fillId="0" borderId="1" xfId="0" applyBorder="1" applyAlignment="1" applyProtection="1">
      <alignment wrapText="1"/>
      <protection locked="0"/>
    </xf>
    <xf numFmtId="0" fontId="23" fillId="0" borderId="3" xfId="0" applyFont="1" applyBorder="1" applyAlignment="1" applyProtection="1">
      <alignment horizontal="left" vertical="center" wrapText="1"/>
      <protection hidden="1"/>
    </xf>
    <xf numFmtId="0" fontId="23" fillId="0" borderId="1" xfId="0" applyFont="1" applyBorder="1" applyAlignment="1" applyProtection="1">
      <alignment horizontal="left" vertical="center" wrapText="1"/>
      <protection hidden="1"/>
    </xf>
    <xf numFmtId="3" fontId="12" fillId="0" borderId="2" xfId="5" applyNumberFormat="1" applyFont="1" applyFill="1" applyBorder="1" applyAlignment="1" applyProtection="1">
      <alignment horizontal="center" vertical="center" wrapText="1"/>
      <protection hidden="1"/>
    </xf>
    <xf numFmtId="165" fontId="5" fillId="3" borderId="3" xfId="0" applyNumberFormat="1" applyFont="1" applyFill="1" applyBorder="1" applyAlignment="1" applyProtection="1">
      <alignment horizontal="center"/>
      <protection hidden="1"/>
    </xf>
    <xf numFmtId="165" fontId="5" fillId="3" borderId="1" xfId="0" applyNumberFormat="1" applyFont="1" applyFill="1" applyBorder="1" applyAlignment="1" applyProtection="1">
      <alignment horizontal="center"/>
      <protection hidden="1"/>
    </xf>
    <xf numFmtId="0" fontId="8" fillId="8" borderId="3" xfId="0" applyFont="1" applyFill="1" applyBorder="1" applyAlignment="1" applyProtection="1">
      <protection locked="0"/>
    </xf>
    <xf numFmtId="0" fontId="8" fillId="8" borderId="2" xfId="0" applyFont="1" applyFill="1" applyBorder="1" applyAlignment="1" applyProtection="1">
      <protection locked="0"/>
    </xf>
    <xf numFmtId="0" fontId="8" fillId="8" borderId="1" xfId="0" applyFont="1" applyFill="1" applyBorder="1" applyAlignment="1" applyProtection="1">
      <protection locked="0"/>
    </xf>
    <xf numFmtId="0" fontId="8" fillId="11" borderId="3" xfId="0" applyFont="1" applyFill="1" applyBorder="1" applyAlignment="1" applyProtection="1">
      <protection locked="0"/>
    </xf>
    <xf numFmtId="0" fontId="8" fillId="11" borderId="2" xfId="0" applyFont="1" applyFill="1" applyBorder="1" applyAlignment="1" applyProtection="1">
      <protection locked="0"/>
    </xf>
    <xf numFmtId="0" fontId="8" fillId="11" borderId="1" xfId="0" applyFont="1" applyFill="1" applyBorder="1" applyAlignment="1" applyProtection="1">
      <protection locked="0"/>
    </xf>
    <xf numFmtId="0" fontId="8" fillId="11" borderId="3" xfId="0" applyFont="1" applyFill="1" applyBorder="1" applyAlignment="1" applyProtection="1">
      <alignment horizontal="left"/>
      <protection locked="0"/>
    </xf>
    <xf numFmtId="0" fontId="8" fillId="11" borderId="2" xfId="0" applyFont="1" applyFill="1" applyBorder="1" applyAlignment="1" applyProtection="1">
      <alignment horizontal="left"/>
      <protection locked="0"/>
    </xf>
    <xf numFmtId="0" fontId="8" fillId="11" borderId="1" xfId="0" applyFont="1" applyFill="1" applyBorder="1" applyAlignment="1" applyProtection="1">
      <alignment horizontal="left"/>
      <protection locked="0"/>
    </xf>
    <xf numFmtId="0" fontId="23" fillId="0" borderId="2" xfId="0" applyFont="1" applyBorder="1" applyAlignment="1" applyProtection="1">
      <alignment horizontal="left" vertical="center" wrapText="1"/>
      <protection hidden="1"/>
    </xf>
    <xf numFmtId="0" fontId="5" fillId="3" borderId="10" xfId="0" applyFont="1" applyFill="1" applyBorder="1" applyAlignment="1" applyProtection="1">
      <alignment horizontal="left" vertical="center"/>
      <protection hidden="1"/>
    </xf>
    <xf numFmtId="0" fontId="23" fillId="0" borderId="3" xfId="0" applyFont="1" applyFill="1" applyBorder="1" applyAlignment="1" applyProtection="1">
      <alignment horizontal="left" vertical="center" wrapText="1"/>
      <protection hidden="1"/>
    </xf>
    <xf numFmtId="0" fontId="23" fillId="0" borderId="1" xfId="0" applyFont="1" applyFill="1" applyBorder="1" applyAlignment="1" applyProtection="1">
      <alignment horizontal="left" vertical="center" wrapText="1"/>
      <protection hidden="1"/>
    </xf>
    <xf numFmtId="0" fontId="23" fillId="0" borderId="12" xfId="0" applyFont="1" applyFill="1" applyBorder="1" applyAlignment="1" applyProtection="1">
      <alignment horizontal="left" vertical="center" wrapText="1" indent="2"/>
      <protection hidden="1"/>
    </xf>
    <xf numFmtId="49" fontId="7" fillId="0" borderId="45" xfId="0" applyNumberFormat="1" applyFont="1" applyBorder="1" applyAlignment="1" applyProtection="1">
      <alignment horizontal="right" indent="1"/>
      <protection hidden="1"/>
    </xf>
    <xf numFmtId="0" fontId="5" fillId="3" borderId="2" xfId="0" applyFont="1" applyFill="1" applyBorder="1" applyAlignment="1" applyProtection="1">
      <alignment horizontal="left" vertical="center"/>
      <protection hidden="1"/>
    </xf>
    <xf numFmtId="0" fontId="5" fillId="0" borderId="2" xfId="0" applyFont="1" applyFill="1" applyBorder="1" applyAlignment="1" applyProtection="1">
      <alignment horizontal="left" vertical="center"/>
      <protection hidden="1"/>
    </xf>
    <xf numFmtId="0" fontId="8" fillId="0" borderId="5" xfId="0" applyFont="1" applyBorder="1" applyAlignment="1" applyProtection="1">
      <protection hidden="1"/>
    </xf>
    <xf numFmtId="0" fontId="5" fillId="0" borderId="10" xfId="0" applyFont="1" applyBorder="1" applyAlignment="1" applyProtection="1">
      <alignment vertical="center"/>
      <protection hidden="1"/>
    </xf>
    <xf numFmtId="0" fontId="5" fillId="0" borderId="9" xfId="0" applyFont="1" applyBorder="1" applyAlignment="1" applyProtection="1">
      <alignment vertical="center"/>
      <protection hidden="1"/>
    </xf>
    <xf numFmtId="0" fontId="23" fillId="0" borderId="0" xfId="0" applyFont="1" applyBorder="1" applyAlignment="1" applyProtection="1">
      <alignment horizontal="left" vertical="top" wrapText="1"/>
      <protection hidden="1"/>
    </xf>
    <xf numFmtId="0" fontId="23" fillId="0" borderId="7" xfId="0" applyFont="1" applyBorder="1" applyAlignment="1" applyProtection="1">
      <alignment horizontal="left" vertical="top" wrapText="1"/>
      <protection hidden="1"/>
    </xf>
    <xf numFmtId="0" fontId="23" fillId="0" borderId="12" xfId="0" applyFont="1" applyBorder="1" applyAlignment="1" applyProtection="1">
      <alignment horizontal="left" vertical="center" wrapText="1"/>
      <protection hidden="1"/>
    </xf>
    <xf numFmtId="0" fontId="8" fillId="0" borderId="3" xfId="0" applyFont="1" applyFill="1" applyBorder="1" applyAlignment="1" applyProtection="1">
      <protection hidden="1"/>
    </xf>
    <xf numFmtId="0" fontId="8" fillId="0" borderId="1" xfId="0" applyFont="1" applyFill="1" applyBorder="1" applyAlignment="1" applyProtection="1">
      <protection hidden="1"/>
    </xf>
    <xf numFmtId="0" fontId="5" fillId="3" borderId="0" xfId="0" applyFont="1" applyFill="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8" fillId="11" borderId="1" xfId="0" applyFont="1" applyFill="1" applyBorder="1" applyAlignment="1" applyProtection="1">
      <alignment wrapText="1"/>
      <protection locked="0"/>
    </xf>
    <xf numFmtId="0" fontId="5" fillId="0" borderId="8" xfId="0" applyFont="1" applyFill="1" applyBorder="1" applyAlignment="1" applyProtection="1">
      <alignment horizontal="right" vertical="center" wrapText="1"/>
      <protection hidden="1"/>
    </xf>
    <xf numFmtId="0" fontId="5" fillId="0" borderId="7" xfId="0" applyFont="1" applyFill="1" applyBorder="1" applyAlignment="1" applyProtection="1">
      <alignment horizontal="right" vertical="center" wrapText="1"/>
      <protection hidden="1"/>
    </xf>
    <xf numFmtId="5" fontId="5" fillId="3" borderId="3" xfId="0" applyNumberFormat="1" applyFont="1" applyFill="1" applyBorder="1" applyAlignment="1" applyProtection="1">
      <alignment horizontal="center" vertical="center" wrapText="1"/>
      <protection hidden="1"/>
    </xf>
    <xf numFmtId="5" fontId="0" fillId="3" borderId="1" xfId="0" applyNumberFormat="1" applyFill="1" applyBorder="1" applyAlignment="1" applyProtection="1">
      <alignment horizontal="center" vertical="center" wrapText="1"/>
      <protection hidden="1"/>
    </xf>
    <xf numFmtId="0" fontId="32" fillId="0" borderId="0" xfId="18" applyAlignment="1" applyProtection="1">
      <alignment horizontal="right"/>
      <protection hidden="1"/>
    </xf>
    <xf numFmtId="0" fontId="5" fillId="0" borderId="0" xfId="0" applyFont="1" applyFill="1" applyBorder="1" applyAlignment="1" applyProtection="1">
      <alignment horizontal="left" vertical="center" wrapText="1"/>
      <protection hidden="1"/>
    </xf>
    <xf numFmtId="0" fontId="8" fillId="0" borderId="0" xfId="0" applyFont="1" applyAlignment="1" applyProtection="1">
      <alignment vertical="center" wrapText="1"/>
      <protection hidden="1"/>
    </xf>
    <xf numFmtId="0" fontId="15" fillId="4" borderId="42" xfId="0" applyFont="1" applyFill="1" applyBorder="1" applyAlignment="1" applyProtection="1">
      <alignment horizontal="center" vertical="center" wrapText="1"/>
      <protection hidden="1"/>
    </xf>
    <xf numFmtId="0" fontId="14" fillId="4" borderId="43" xfId="0" applyFont="1" applyFill="1" applyBorder="1" applyAlignment="1" applyProtection="1">
      <protection hidden="1"/>
    </xf>
    <xf numFmtId="0" fontId="14" fillId="4" borderId="41" xfId="0" applyFont="1" applyFill="1" applyBorder="1" applyAlignment="1" applyProtection="1">
      <protection hidden="1"/>
    </xf>
    <xf numFmtId="168" fontId="5" fillId="0" borderId="2" xfId="0" applyNumberFormat="1" applyFont="1" applyFill="1" applyBorder="1" applyAlignment="1" applyProtection="1">
      <alignment vertical="center" wrapText="1"/>
      <protection hidden="1"/>
    </xf>
    <xf numFmtId="0" fontId="0" fillId="0" borderId="2" xfId="0" applyBorder="1" applyAlignment="1" applyProtection="1">
      <alignment vertical="center" wrapText="1"/>
      <protection hidden="1"/>
    </xf>
    <xf numFmtId="0" fontId="0" fillId="0" borderId="1" xfId="0" applyBorder="1" applyAlignment="1" applyProtection="1">
      <alignment horizontal="left" vertical="center" wrapText="1"/>
      <protection hidden="1"/>
    </xf>
    <xf numFmtId="49" fontId="51" fillId="3" borderId="18" xfId="0" applyNumberFormat="1" applyFont="1" applyFill="1" applyBorder="1" applyAlignment="1" applyProtection="1">
      <protection hidden="1"/>
    </xf>
    <xf numFmtId="0" fontId="0" fillId="3" borderId="17" xfId="0" applyFill="1" applyBorder="1" applyAlignment="1" applyProtection="1">
      <protection hidden="1"/>
    </xf>
    <xf numFmtId="0" fontId="0" fillId="3" borderId="16" xfId="0" applyFill="1" applyBorder="1" applyAlignment="1" applyProtection="1">
      <protection hidden="1"/>
    </xf>
    <xf numFmtId="165" fontId="5" fillId="0" borderId="42" xfId="0" applyNumberFormat="1" applyFont="1" applyFill="1" applyBorder="1" applyAlignment="1" applyProtection="1">
      <alignment horizontal="center" vertical="center" wrapText="1"/>
      <protection hidden="1"/>
    </xf>
    <xf numFmtId="0" fontId="0" fillId="0" borderId="41" xfId="0" applyFill="1" applyBorder="1" applyAlignment="1" applyProtection="1">
      <alignment horizontal="center" vertical="center"/>
      <protection hidden="1"/>
    </xf>
    <xf numFmtId="0" fontId="8" fillId="11" borderId="3" xfId="0" applyFont="1"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5" fillId="0" borderId="42" xfId="0" applyFont="1" applyFill="1" applyBorder="1" applyAlignment="1" applyProtection="1">
      <alignment horizontal="center" vertical="center"/>
      <protection hidden="1"/>
    </xf>
    <xf numFmtId="0" fontId="5" fillId="0" borderId="43" xfId="0" applyFont="1" applyFill="1" applyBorder="1" applyAlignment="1" applyProtection="1">
      <alignment horizontal="center" vertical="center"/>
      <protection hidden="1"/>
    </xf>
    <xf numFmtId="0" fontId="5" fillId="0" borderId="41" xfId="0" applyFont="1" applyFill="1" applyBorder="1" applyAlignment="1" applyProtection="1">
      <alignment horizontal="center" vertical="center"/>
      <protection hidden="1"/>
    </xf>
    <xf numFmtId="49" fontId="4" fillId="11" borderId="3" xfId="0" applyNumberFormat="1" applyFont="1" applyFill="1" applyBorder="1" applyAlignment="1" applyProtection="1">
      <alignment horizontal="left" vertical="center"/>
      <protection locked="0"/>
    </xf>
    <xf numFmtId="49" fontId="4" fillId="11" borderId="2" xfId="0" applyNumberFormat="1" applyFont="1" applyFill="1" applyBorder="1" applyAlignment="1" applyProtection="1">
      <alignment horizontal="left" vertical="center"/>
      <protection locked="0"/>
    </xf>
    <xf numFmtId="49" fontId="4" fillId="11" borderId="63" xfId="0" applyNumberFormat="1" applyFont="1" applyFill="1" applyBorder="1" applyAlignment="1" applyProtection="1">
      <alignment horizontal="left" vertical="center"/>
      <protection locked="0"/>
    </xf>
    <xf numFmtId="0" fontId="24" fillId="4" borderId="49" xfId="0" applyFont="1" applyFill="1" applyBorder="1" applyAlignment="1" applyProtection="1">
      <alignment horizontal="center"/>
      <protection hidden="1"/>
    </xf>
    <xf numFmtId="0" fontId="24" fillId="4" borderId="48" xfId="0" applyFont="1" applyFill="1" applyBorder="1" applyAlignment="1" applyProtection="1">
      <alignment horizontal="center"/>
      <protection hidden="1"/>
    </xf>
    <xf numFmtId="0" fontId="24" fillId="4" borderId="47" xfId="0" applyFont="1" applyFill="1" applyBorder="1" applyAlignment="1" applyProtection="1">
      <alignment horizontal="center"/>
      <protection hidden="1"/>
    </xf>
    <xf numFmtId="0" fontId="5" fillId="0" borderId="51"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50" xfId="0" applyFont="1" applyBorder="1" applyAlignment="1" applyProtection="1">
      <alignment horizontal="center"/>
      <protection hidden="1"/>
    </xf>
    <xf numFmtId="0" fontId="0" fillId="0" borderId="77" xfId="0" applyBorder="1" applyAlignment="1" applyProtection="1">
      <alignment horizontal="center" vertical="center"/>
      <protection hidden="1"/>
    </xf>
    <xf numFmtId="0" fontId="0" fillId="0" borderId="71" xfId="0" applyBorder="1" applyAlignment="1" applyProtection="1">
      <alignment horizontal="center" vertical="center"/>
      <protection hidden="1"/>
    </xf>
    <xf numFmtId="49" fontId="4" fillId="11" borderId="64" xfId="0" applyNumberFormat="1" applyFont="1" applyFill="1" applyBorder="1" applyAlignment="1" applyProtection="1">
      <alignment horizontal="left" vertical="center"/>
      <protection locked="0"/>
    </xf>
    <xf numFmtId="49" fontId="4" fillId="11" borderId="1" xfId="0" applyNumberFormat="1" applyFont="1" applyFill="1" applyBorder="1" applyAlignment="1" applyProtection="1">
      <alignment horizontal="left" vertical="center"/>
      <protection locked="0"/>
    </xf>
    <xf numFmtId="165" fontId="8" fillId="11" borderId="3" xfId="4" applyNumberFormat="1" applyFont="1" applyFill="1" applyBorder="1" applyAlignment="1" applyProtection="1">
      <alignment horizontal="right" vertical="center"/>
      <protection locked="0"/>
    </xf>
    <xf numFmtId="165" fontId="8" fillId="11" borderId="2" xfId="4" applyNumberFormat="1" applyFont="1" applyFill="1" applyBorder="1" applyAlignment="1" applyProtection="1">
      <alignment horizontal="right" vertical="center"/>
      <protection locked="0"/>
    </xf>
    <xf numFmtId="165" fontId="8" fillId="11" borderId="1" xfId="4" applyNumberFormat="1" applyFont="1" applyFill="1" applyBorder="1" applyAlignment="1" applyProtection="1">
      <alignment horizontal="right" vertical="center"/>
      <protection locked="0"/>
    </xf>
    <xf numFmtId="49" fontId="4" fillId="11" borderId="67" xfId="0" applyNumberFormat="1" applyFont="1" applyFill="1" applyBorder="1" applyAlignment="1" applyProtection="1">
      <alignment horizontal="left" vertical="center"/>
      <protection locked="0"/>
    </xf>
    <xf numFmtId="49" fontId="4" fillId="11" borderId="66" xfId="0" applyNumberFormat="1" applyFont="1" applyFill="1" applyBorder="1" applyAlignment="1" applyProtection="1">
      <alignment horizontal="left" vertical="center"/>
      <protection locked="0"/>
    </xf>
    <xf numFmtId="49" fontId="4" fillId="11" borderId="65" xfId="0" applyNumberFormat="1" applyFont="1" applyFill="1" applyBorder="1" applyAlignment="1" applyProtection="1">
      <alignment horizontal="left" vertical="center"/>
      <protection locked="0"/>
    </xf>
    <xf numFmtId="0" fontId="5" fillId="3" borderId="11" xfId="0" applyFont="1" applyFill="1" applyBorder="1" applyAlignment="1" applyProtection="1">
      <alignment horizontal="center" vertical="center"/>
      <protection hidden="1"/>
    </xf>
    <xf numFmtId="0" fontId="5" fillId="3" borderId="10" xfId="0" applyFont="1" applyFill="1" applyBorder="1" applyAlignment="1" applyProtection="1">
      <alignment horizontal="center" vertical="center"/>
      <protection hidden="1"/>
    </xf>
    <xf numFmtId="0" fontId="0" fillId="3" borderId="10" xfId="0" applyFill="1" applyBorder="1" applyAlignment="1">
      <alignment horizontal="center"/>
    </xf>
    <xf numFmtId="0" fontId="0" fillId="0" borderId="9" xfId="0" applyBorder="1" applyAlignment="1">
      <alignment horizontal="center"/>
    </xf>
    <xf numFmtId="0" fontId="5" fillId="3" borderId="52" xfId="0" applyFont="1" applyFill="1" applyBorder="1" applyAlignment="1" applyProtection="1">
      <alignment horizontal="center" vertical="center"/>
      <protection hidden="1"/>
    </xf>
    <xf numFmtId="0" fontId="5" fillId="3" borderId="48" xfId="0" applyFont="1" applyFill="1" applyBorder="1" applyAlignment="1" applyProtection="1">
      <alignment horizontal="center" vertical="center"/>
      <protection hidden="1"/>
    </xf>
    <xf numFmtId="0" fontId="0" fillId="3" borderId="48" xfId="0" applyFill="1" applyBorder="1" applyAlignment="1">
      <alignment horizontal="center"/>
    </xf>
    <xf numFmtId="0" fontId="0" fillId="0" borderId="53" xfId="0" applyBorder="1" applyAlignment="1">
      <alignment horizontal="center"/>
    </xf>
    <xf numFmtId="0" fontId="5" fillId="0" borderId="55" xfId="0" applyFont="1" applyBorder="1" applyAlignment="1" applyProtection="1">
      <alignment horizontal="center" vertical="center" wrapText="1"/>
      <protection hidden="1"/>
    </xf>
    <xf numFmtId="0" fontId="5" fillId="0" borderId="46" xfId="0" applyFont="1" applyBorder="1" applyAlignment="1" applyProtection="1">
      <alignment horizontal="center" vertical="center" wrapText="1"/>
      <protection hidden="1"/>
    </xf>
    <xf numFmtId="0" fontId="5" fillId="0" borderId="56" xfId="0" applyFont="1" applyBorder="1" applyAlignment="1" applyProtection="1">
      <alignment horizontal="center" vertical="center" wrapText="1"/>
      <protection hidden="1"/>
    </xf>
    <xf numFmtId="0" fontId="5" fillId="0" borderId="52" xfId="0" applyFont="1" applyBorder="1" applyAlignment="1" applyProtection="1">
      <alignment horizontal="center" vertical="center" wrapText="1"/>
      <protection hidden="1"/>
    </xf>
    <xf numFmtId="0" fontId="5" fillId="0" borderId="48" xfId="0" applyFont="1" applyBorder="1" applyAlignment="1" applyProtection="1">
      <alignment horizontal="center" vertical="center" wrapText="1"/>
      <protection hidden="1"/>
    </xf>
    <xf numFmtId="0" fontId="5" fillId="0" borderId="53" xfId="0" applyFont="1" applyBorder="1" applyAlignment="1" applyProtection="1">
      <alignment horizontal="center" vertical="center" wrapText="1"/>
      <protection hidden="1"/>
    </xf>
    <xf numFmtId="49" fontId="4" fillId="11" borderId="69" xfId="0" applyNumberFormat="1" applyFont="1" applyFill="1" applyBorder="1" applyAlignment="1" applyProtection="1">
      <alignment horizontal="left" vertical="center"/>
      <protection locked="0"/>
    </xf>
    <xf numFmtId="49" fontId="4" fillId="11" borderId="68" xfId="0" applyNumberFormat="1" applyFont="1" applyFill="1" applyBorder="1" applyAlignment="1" applyProtection="1">
      <alignment horizontal="left" vertical="center"/>
      <protection locked="0"/>
    </xf>
    <xf numFmtId="0" fontId="24" fillId="4" borderId="57" xfId="0" applyFont="1" applyFill="1" applyBorder="1" applyAlignment="1" applyProtection="1">
      <alignment horizontal="center"/>
      <protection hidden="1"/>
    </xf>
    <xf numFmtId="0" fontId="24" fillId="4" borderId="46" xfId="0" applyFont="1" applyFill="1" applyBorder="1" applyAlignment="1" applyProtection="1">
      <alignment horizontal="center"/>
      <protection hidden="1"/>
    </xf>
    <xf numFmtId="0" fontId="24" fillId="4" borderId="54" xfId="0" applyFont="1" applyFill="1" applyBorder="1" applyAlignment="1" applyProtection="1">
      <alignment horizontal="center"/>
      <protection hidden="1"/>
    </xf>
    <xf numFmtId="0" fontId="5" fillId="3" borderId="72" xfId="0" applyFont="1" applyFill="1" applyBorder="1" applyAlignment="1" applyProtection="1">
      <alignment horizontal="center" vertical="center"/>
      <protection hidden="1"/>
    </xf>
    <xf numFmtId="0" fontId="5" fillId="3" borderId="70" xfId="0" applyFont="1" applyFill="1" applyBorder="1" applyAlignment="1" applyProtection="1">
      <alignment horizontal="center" vertical="center"/>
      <protection hidden="1"/>
    </xf>
    <xf numFmtId="0" fontId="5" fillId="3" borderId="76" xfId="0" applyNumberFormat="1" applyFont="1" applyFill="1" applyBorder="1" applyAlignment="1" applyProtection="1">
      <alignment horizontal="center" vertical="center"/>
      <protection hidden="1"/>
    </xf>
    <xf numFmtId="0" fontId="5" fillId="3" borderId="74" xfId="0" applyNumberFormat="1" applyFont="1" applyFill="1" applyBorder="1" applyAlignment="1" applyProtection="1">
      <alignment horizontal="center" vertical="center"/>
      <protection hidden="1"/>
    </xf>
    <xf numFmtId="0" fontId="5" fillId="0" borderId="54" xfId="0" applyFont="1" applyBorder="1" applyAlignment="1" applyProtection="1">
      <alignment horizontal="center" vertical="center" wrapText="1"/>
      <protection hidden="1"/>
    </xf>
    <xf numFmtId="0" fontId="5" fillId="0" borderId="47" xfId="0" applyFont="1" applyBorder="1" applyAlignment="1" applyProtection="1">
      <alignment horizontal="center" vertical="center" wrapText="1"/>
      <protection hidden="1"/>
    </xf>
    <xf numFmtId="0" fontId="0" fillId="0" borderId="73" xfId="0" applyBorder="1" applyAlignment="1" applyProtection="1">
      <alignment horizontal="center" vertical="center"/>
      <protection hidden="1"/>
    </xf>
    <xf numFmtId="0" fontId="0" fillId="0" borderId="71" xfId="0" applyBorder="1" applyAlignment="1">
      <alignment horizontal="center" vertical="center"/>
    </xf>
    <xf numFmtId="0" fontId="5" fillId="0" borderId="11" xfId="0" applyFont="1" applyBorder="1" applyAlignment="1" applyProtection="1">
      <alignment horizontal="left" vertical="center" wrapText="1"/>
      <protection hidden="1"/>
    </xf>
    <xf numFmtId="0" fontId="5" fillId="0" borderId="10" xfId="0" applyFont="1" applyBorder="1" applyAlignment="1" applyProtection="1">
      <alignment horizontal="left" vertical="center" wrapText="1"/>
      <protection hidden="1"/>
    </xf>
    <xf numFmtId="0" fontId="5" fillId="0" borderId="9" xfId="0" applyFont="1" applyBorder="1" applyAlignment="1" applyProtection="1">
      <alignment horizontal="left" vertical="center" wrapText="1"/>
      <protection hidden="1"/>
    </xf>
    <xf numFmtId="0" fontId="5" fillId="0" borderId="52" xfId="0" applyFont="1" applyBorder="1" applyAlignment="1" applyProtection="1">
      <alignment horizontal="left" vertical="center" wrapText="1"/>
      <protection hidden="1"/>
    </xf>
    <xf numFmtId="0" fontId="5" fillId="0" borderId="48" xfId="0" applyFont="1" applyBorder="1" applyAlignment="1" applyProtection="1">
      <alignment horizontal="left" vertical="center" wrapText="1"/>
      <protection hidden="1"/>
    </xf>
    <xf numFmtId="0" fontId="5" fillId="0" borderId="53" xfId="0" applyFont="1" applyBorder="1" applyAlignment="1" applyProtection="1">
      <alignment horizontal="left" vertical="center" wrapText="1"/>
      <protection hidden="1"/>
    </xf>
    <xf numFmtId="0" fontId="5" fillId="0" borderId="57" xfId="0" applyFont="1" applyBorder="1" applyAlignment="1" applyProtection="1">
      <alignment horizontal="center" vertical="center" wrapText="1"/>
      <protection hidden="1"/>
    </xf>
    <xf numFmtId="0" fontId="5" fillId="0" borderId="49" xfId="0" applyFont="1" applyBorder="1" applyAlignment="1" applyProtection="1">
      <alignment horizontal="center" vertical="center" wrapText="1"/>
      <protection hidden="1"/>
    </xf>
    <xf numFmtId="0" fontId="5" fillId="0" borderId="55" xfId="0" applyFont="1" applyBorder="1" applyAlignment="1" applyProtection="1">
      <alignment horizontal="left" vertical="center" wrapText="1"/>
      <protection hidden="1"/>
    </xf>
    <xf numFmtId="0" fontId="5" fillId="0" borderId="46" xfId="0" applyFont="1" applyBorder="1" applyAlignment="1" applyProtection="1">
      <alignment horizontal="left" vertical="center" wrapText="1"/>
      <protection hidden="1"/>
    </xf>
    <xf numFmtId="0" fontId="5" fillId="0" borderId="54" xfId="0" applyFont="1" applyBorder="1" applyAlignment="1" applyProtection="1">
      <alignment horizontal="left" vertical="center" wrapText="1"/>
      <protection hidden="1"/>
    </xf>
    <xf numFmtId="0" fontId="5" fillId="0" borderId="47" xfId="0" applyFont="1" applyBorder="1" applyAlignment="1" applyProtection="1">
      <alignment horizontal="left" vertical="center" wrapText="1"/>
      <protection hidden="1"/>
    </xf>
    <xf numFmtId="165" fontId="8" fillId="11" borderId="67" xfId="4" applyNumberFormat="1" applyFont="1" applyFill="1" applyBorder="1" applyAlignment="1" applyProtection="1">
      <alignment horizontal="right" vertical="center"/>
      <protection locked="0"/>
    </xf>
    <xf numFmtId="165" fontId="8" fillId="11" borderId="66" xfId="4" applyNumberFormat="1" applyFont="1" applyFill="1" applyBorder="1" applyAlignment="1" applyProtection="1">
      <alignment horizontal="right" vertical="center"/>
      <protection locked="0"/>
    </xf>
    <xf numFmtId="165" fontId="8" fillId="11" borderId="68" xfId="4" applyNumberFormat="1" applyFont="1" applyFill="1" applyBorder="1" applyAlignment="1" applyProtection="1">
      <alignment horizontal="right" vertical="center"/>
      <protection locked="0"/>
    </xf>
    <xf numFmtId="0" fontId="32" fillId="0" borderId="48" xfId="18" applyBorder="1" applyAlignment="1" applyProtection="1">
      <alignment horizontal="right"/>
      <protection hidden="1"/>
    </xf>
    <xf numFmtId="49" fontId="0" fillId="0" borderId="62" xfId="0" applyNumberFormat="1" applyBorder="1" applyAlignment="1" applyProtection="1">
      <alignment horizontal="left" vertical="center"/>
      <protection locked="0"/>
    </xf>
    <xf numFmtId="49" fontId="0" fillId="0" borderId="59" xfId="0" applyNumberFormat="1" applyBorder="1" applyAlignment="1" applyProtection="1">
      <alignment horizontal="left" vertical="center"/>
      <protection locked="0"/>
    </xf>
    <xf numFmtId="49" fontId="0" fillId="0" borderId="61" xfId="0" applyNumberFormat="1" applyBorder="1" applyAlignment="1" applyProtection="1">
      <alignment horizontal="left" vertical="center"/>
      <protection locked="0"/>
    </xf>
    <xf numFmtId="165" fontId="8" fillId="0" borderId="60" xfId="4" applyNumberFormat="1" applyBorder="1" applyAlignment="1" applyProtection="1">
      <alignment horizontal="center" vertical="center"/>
      <protection locked="0"/>
    </xf>
    <xf numFmtId="165" fontId="8" fillId="0" borderId="59" xfId="4" applyNumberFormat="1" applyBorder="1" applyAlignment="1" applyProtection="1">
      <alignment horizontal="center" vertical="center"/>
      <protection locked="0"/>
    </xf>
    <xf numFmtId="165" fontId="8" fillId="0" borderId="61" xfId="4" applyNumberFormat="1" applyBorder="1" applyAlignment="1" applyProtection="1">
      <alignment horizontal="center" vertical="center"/>
      <protection locked="0"/>
    </xf>
    <xf numFmtId="49" fontId="0" fillId="0" borderId="60" xfId="0" applyNumberFormat="1" applyBorder="1" applyAlignment="1" applyProtection="1">
      <alignment horizontal="left" vertical="center"/>
      <protection locked="0"/>
    </xf>
    <xf numFmtId="49" fontId="0" fillId="0" borderId="58" xfId="0" applyNumberFormat="1" applyBorder="1" applyAlignment="1" applyProtection="1">
      <alignment horizontal="left" vertical="center"/>
      <protection locked="0"/>
    </xf>
    <xf numFmtId="0" fontId="0" fillId="0" borderId="75" xfId="0" applyBorder="1" applyAlignment="1">
      <alignment horizontal="center" vertical="center"/>
    </xf>
    <xf numFmtId="0" fontId="5" fillId="0" borderId="56"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5" fillId="0" borderId="4" xfId="0" applyFont="1" applyBorder="1" applyAlignment="1" applyProtection="1">
      <alignment horizontal="left" vertical="center" wrapText="1"/>
      <protection hidden="1"/>
    </xf>
    <xf numFmtId="0" fontId="5" fillId="3" borderId="55" xfId="0" applyNumberFormat="1" applyFont="1" applyFill="1" applyBorder="1" applyAlignment="1" applyProtection="1">
      <alignment horizontal="center" vertical="center" wrapText="1"/>
      <protection hidden="1"/>
    </xf>
    <xf numFmtId="0" fontId="5" fillId="3" borderId="46" xfId="0" applyNumberFormat="1" applyFont="1" applyFill="1" applyBorder="1" applyAlignment="1" applyProtection="1">
      <alignment horizontal="center" vertical="center" wrapText="1"/>
      <protection hidden="1"/>
    </xf>
    <xf numFmtId="0" fontId="5" fillId="3" borderId="56" xfId="0" applyNumberFormat="1" applyFont="1" applyFill="1" applyBorder="1" applyAlignment="1" applyProtection="1">
      <alignment horizontal="center" vertical="center" wrapText="1"/>
      <protection hidden="1"/>
    </xf>
    <xf numFmtId="0" fontId="5" fillId="3" borderId="6" xfId="0" applyNumberFormat="1" applyFont="1" applyFill="1" applyBorder="1" applyAlignment="1" applyProtection="1">
      <alignment horizontal="center" vertical="center" wrapText="1"/>
      <protection hidden="1"/>
    </xf>
    <xf numFmtId="0" fontId="5" fillId="3" borderId="5" xfId="0" applyNumberFormat="1" applyFont="1" applyFill="1" applyBorder="1" applyAlignment="1" applyProtection="1">
      <alignment horizontal="center" vertical="center" wrapText="1"/>
      <protection hidden="1"/>
    </xf>
    <xf numFmtId="0" fontId="5" fillId="3" borderId="4" xfId="0" applyNumberFormat="1" applyFont="1" applyFill="1" applyBorder="1" applyAlignment="1" applyProtection="1">
      <alignment horizontal="center" vertical="center" wrapText="1"/>
      <protection hidden="1"/>
    </xf>
    <xf numFmtId="0" fontId="5" fillId="0" borderId="51" xfId="0" applyFont="1" applyBorder="1" applyAlignment="1" applyProtection="1">
      <alignment horizontal="left" vertical="center" wrapText="1"/>
      <protection hidden="1"/>
    </xf>
    <xf numFmtId="0" fontId="5" fillId="0" borderId="0" xfId="0" applyFont="1" applyBorder="1" applyAlignment="1" applyProtection="1">
      <alignment horizontal="left" vertical="center" wrapText="1"/>
      <protection hidden="1"/>
    </xf>
    <xf numFmtId="0" fontId="5" fillId="0" borderId="50" xfId="0" applyFont="1" applyBorder="1" applyAlignment="1" applyProtection="1">
      <alignment horizontal="left" vertical="center" wrapText="1"/>
      <protection hidden="1"/>
    </xf>
    <xf numFmtId="0" fontId="5" fillId="0" borderId="49" xfId="0" applyFont="1" applyBorder="1" applyAlignment="1" applyProtection="1">
      <alignment horizontal="center"/>
      <protection hidden="1"/>
    </xf>
    <xf numFmtId="0" fontId="5" fillId="0" borderId="48" xfId="0" applyFont="1" applyBorder="1" applyAlignment="1" applyProtection="1">
      <alignment horizontal="center"/>
      <protection hidden="1"/>
    </xf>
    <xf numFmtId="0" fontId="5" fillId="0" borderId="53" xfId="0" applyFont="1" applyBorder="1" applyAlignment="1" applyProtection="1">
      <alignment horizontal="center"/>
      <protection hidden="1"/>
    </xf>
    <xf numFmtId="165" fontId="0" fillId="3" borderId="55" xfId="0" applyNumberFormat="1" applyFill="1" applyBorder="1" applyAlignment="1" applyProtection="1">
      <alignment horizontal="right"/>
      <protection hidden="1"/>
    </xf>
    <xf numFmtId="0" fontId="0" fillId="0" borderId="46" xfId="0" applyBorder="1" applyAlignment="1">
      <alignment horizontal="right"/>
    </xf>
    <xf numFmtId="0" fontId="0" fillId="0" borderId="56" xfId="0" applyBorder="1" applyAlignment="1">
      <alignment horizontal="right"/>
    </xf>
    <xf numFmtId="0" fontId="0" fillId="0" borderId="52" xfId="0" applyBorder="1" applyAlignment="1">
      <alignment horizontal="right"/>
    </xf>
    <xf numFmtId="0" fontId="0" fillId="0" borderId="48" xfId="0" applyBorder="1" applyAlignment="1">
      <alignment horizontal="right"/>
    </xf>
    <xf numFmtId="0" fontId="0" fillId="0" borderId="53" xfId="0" applyBorder="1" applyAlignment="1">
      <alignment horizontal="right"/>
    </xf>
    <xf numFmtId="0" fontId="0" fillId="0" borderId="55" xfId="0" applyBorder="1" applyAlignment="1" applyProtection="1">
      <alignment horizontal="center"/>
      <protection hidden="1"/>
    </xf>
    <xf numFmtId="0" fontId="0" fillId="0" borderId="46" xfId="0" applyBorder="1" applyAlignment="1" applyProtection="1">
      <alignment horizontal="center"/>
      <protection hidden="1"/>
    </xf>
    <xf numFmtId="0" fontId="0" fillId="0" borderId="54" xfId="0" applyBorder="1" applyAlignment="1" applyProtection="1">
      <alignment horizontal="center"/>
      <protection hidden="1"/>
    </xf>
    <xf numFmtId="0" fontId="0" fillId="0" borderId="52" xfId="0" applyBorder="1" applyAlignment="1" applyProtection="1">
      <alignment horizontal="center"/>
      <protection hidden="1"/>
    </xf>
    <xf numFmtId="0" fontId="0" fillId="0" borderId="48" xfId="0" applyBorder="1" applyAlignment="1" applyProtection="1">
      <alignment horizontal="center"/>
      <protection hidden="1"/>
    </xf>
    <xf numFmtId="0" fontId="0" fillId="0" borderId="47" xfId="0" applyBorder="1" applyAlignment="1" applyProtection="1">
      <alignment horizontal="center"/>
      <protection hidden="1"/>
    </xf>
    <xf numFmtId="0" fontId="37" fillId="9" borderId="20" xfId="0" applyFont="1" applyFill="1" applyBorder="1" applyAlignment="1" applyProtection="1">
      <alignment horizontal="left"/>
      <protection locked="0"/>
    </xf>
    <xf numFmtId="0" fontId="37" fillId="9" borderId="0" xfId="0" applyFont="1" applyFill="1" applyBorder="1" applyAlignment="1" applyProtection="1">
      <alignment horizontal="left"/>
      <protection locked="0"/>
    </xf>
  </cellXfs>
  <cellStyles count="21">
    <cellStyle name="Accent1 - 20%" xfId="1"/>
    <cellStyle name="Accent1 - 40%" xfId="2"/>
    <cellStyle name="Accent6 - 20%" xfId="3"/>
    <cellStyle name="Currency" xfId="19" builtinId="4"/>
    <cellStyle name="Currency 2" xfId="4"/>
    <cellStyle name="Currency 3" xfId="5"/>
    <cellStyle name="Currency 3 2" xfId="6"/>
    <cellStyle name="Currency 4" xfId="7"/>
    <cellStyle name="Hyperlink" xfId="18" builtinId="8"/>
    <cellStyle name="Hyperlink 2" xfId="8"/>
    <cellStyle name="Normal" xfId="0" builtinId="0"/>
    <cellStyle name="Normal 2" xfId="9"/>
    <cellStyle name="Normal 2 2" xfId="10"/>
    <cellStyle name="Normal 3" xfId="11"/>
    <cellStyle name="Normal 4" xfId="12"/>
    <cellStyle name="Percent" xfId="20" builtinId="5"/>
    <cellStyle name="Percent 2" xfId="13"/>
    <cellStyle name="Percent 2 2" xfId="14"/>
    <cellStyle name="Percent 3" xfId="15"/>
    <cellStyle name="Percent 3 2" xfId="16"/>
    <cellStyle name="Percent 4" xfId="17"/>
  </cellStyles>
  <dxfs count="195">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9" defaultPivotStyle="PivotStyleLight16"/>
  <colors>
    <mruColors>
      <color rgb="FF0000FF"/>
      <color rgb="FFFFFFCC"/>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Drop" dropStyle="combo" dx="16" fmlaLink="dataLookupValues!$B$6" fmlaRange="lstDistr" noThreeD="1" sel="1" val="0"/>
</file>

<file path=xl/ctrlProps/ctrlProp10.xml><?xml version="1.0" encoding="utf-8"?>
<formControlPr xmlns="http://schemas.microsoft.com/office/spreadsheetml/2009/9/main" objectType="CheckBox" fmlaLink="$L22" lockText="1" noThreeD="1"/>
</file>

<file path=xl/ctrlProps/ctrlProp11.xml><?xml version="1.0" encoding="utf-8"?>
<formControlPr xmlns="http://schemas.microsoft.com/office/spreadsheetml/2009/9/main" objectType="CheckBox" fmlaLink="$L$26" lockText="1" noThreeD="1"/>
</file>

<file path=xl/ctrlProps/ctrlProp12.xml><?xml version="1.0" encoding="utf-8"?>
<formControlPr xmlns="http://schemas.microsoft.com/office/spreadsheetml/2009/9/main" objectType="CheckBox" fmlaLink="$L27" lockText="1" noThreeD="1"/>
</file>

<file path=xl/ctrlProps/ctrlProp13.xml><?xml version="1.0" encoding="utf-8"?>
<formControlPr xmlns="http://schemas.microsoft.com/office/spreadsheetml/2009/9/main" objectType="CheckBox" fmlaLink="$L28" lockText="1" noThreeD="1"/>
</file>

<file path=xl/ctrlProps/ctrlProp14.xml><?xml version="1.0" encoding="utf-8"?>
<formControlPr xmlns="http://schemas.microsoft.com/office/spreadsheetml/2009/9/main" objectType="CheckBox" fmlaLink="$L32" lockText="1" noThreeD="1"/>
</file>

<file path=xl/ctrlProps/ctrlProp15.xml><?xml version="1.0" encoding="utf-8"?>
<formControlPr xmlns="http://schemas.microsoft.com/office/spreadsheetml/2009/9/main" objectType="CheckBox" fmlaLink="$L33" lockText="1" noThreeD="1"/>
</file>

<file path=xl/ctrlProps/ctrlProp16.xml><?xml version="1.0" encoding="utf-8"?>
<formControlPr xmlns="http://schemas.microsoft.com/office/spreadsheetml/2009/9/main" objectType="CheckBox" fmlaLink="$L34" lockText="1" noThreeD="1"/>
</file>

<file path=xl/ctrlProps/ctrlProp17.xml><?xml version="1.0" encoding="utf-8"?>
<formControlPr xmlns="http://schemas.microsoft.com/office/spreadsheetml/2009/9/main" objectType="CheckBox" fmlaLink="$L35" lockText="1" noThreeD="1"/>
</file>

<file path=xl/ctrlProps/ctrlProp2.xml><?xml version="1.0" encoding="utf-8"?>
<formControlPr xmlns="http://schemas.microsoft.com/office/spreadsheetml/2009/9/main" objectType="CheckBox" fmlaLink="$L11" lockText="1" noThreeD="1"/>
</file>

<file path=xl/ctrlProps/ctrlProp3.xml><?xml version="1.0" encoding="utf-8"?>
<formControlPr xmlns="http://schemas.microsoft.com/office/spreadsheetml/2009/9/main" objectType="CheckBox" fmlaLink="$L12" lockText="1" noThreeD="1"/>
</file>

<file path=xl/ctrlProps/ctrlProp4.xml><?xml version="1.0" encoding="utf-8"?>
<formControlPr xmlns="http://schemas.microsoft.com/office/spreadsheetml/2009/9/main" objectType="CheckBox" fmlaLink="$L13" lockText="1" noThreeD="1"/>
</file>

<file path=xl/ctrlProps/ctrlProp5.xml><?xml version="1.0" encoding="utf-8"?>
<formControlPr xmlns="http://schemas.microsoft.com/office/spreadsheetml/2009/9/main" objectType="CheckBox" fmlaLink="$L17" lockText="1" noThreeD="1"/>
</file>

<file path=xl/ctrlProps/ctrlProp6.xml><?xml version="1.0" encoding="utf-8"?>
<formControlPr xmlns="http://schemas.microsoft.com/office/spreadsheetml/2009/9/main" objectType="CheckBox" fmlaLink="$L18" lockText="1" noThreeD="1"/>
</file>

<file path=xl/ctrlProps/ctrlProp7.xml><?xml version="1.0" encoding="utf-8"?>
<formControlPr xmlns="http://schemas.microsoft.com/office/spreadsheetml/2009/9/main" objectType="CheckBox" fmlaLink="$L19" lockText="1" noThreeD="1"/>
</file>

<file path=xl/ctrlProps/ctrlProp8.xml><?xml version="1.0" encoding="utf-8"?>
<formControlPr xmlns="http://schemas.microsoft.com/office/spreadsheetml/2009/9/main" objectType="CheckBox" fmlaLink="$L20" lockText="1" noThreeD="1"/>
</file>

<file path=xl/ctrlProps/ctrlProp9.xml><?xml version="1.0" encoding="utf-8"?>
<formControlPr xmlns="http://schemas.microsoft.com/office/spreadsheetml/2009/9/main" objectType="CheckBox" fmlaLink="$L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xdr:row>
          <xdr:rowOff>152400</xdr:rowOff>
        </xdr:from>
        <xdr:to>
          <xdr:col>12</xdr:col>
          <xdr:colOff>28575</xdr:colOff>
          <xdr:row>6</xdr:row>
          <xdr:rowOff>38100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10</xdr:row>
          <xdr:rowOff>0</xdr:rowOff>
        </xdr:from>
        <xdr:to>
          <xdr:col>13</xdr:col>
          <xdr:colOff>9525</xdr:colOff>
          <xdr:row>11</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11</xdr:row>
          <xdr:rowOff>0</xdr:rowOff>
        </xdr:from>
        <xdr:to>
          <xdr:col>13</xdr:col>
          <xdr:colOff>9525</xdr:colOff>
          <xdr:row>12</xdr:row>
          <xdr:rowOff>57150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12</xdr:row>
          <xdr:rowOff>0</xdr:rowOff>
        </xdr:from>
        <xdr:to>
          <xdr:col>13</xdr:col>
          <xdr:colOff>9525</xdr:colOff>
          <xdr:row>13</xdr:row>
          <xdr:rowOff>57150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619125</xdr:rowOff>
        </xdr:from>
        <xdr:to>
          <xdr:col>13</xdr:col>
          <xdr:colOff>19050</xdr:colOff>
          <xdr:row>16</xdr:row>
          <xdr:rowOff>171450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xdr:row>
          <xdr:rowOff>171450</xdr:rowOff>
        </xdr:from>
        <xdr:to>
          <xdr:col>13</xdr:col>
          <xdr:colOff>9525</xdr:colOff>
          <xdr:row>18</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17</xdr:row>
          <xdr:rowOff>171450</xdr:rowOff>
        </xdr:from>
        <xdr:to>
          <xdr:col>13</xdr:col>
          <xdr:colOff>9525</xdr:colOff>
          <xdr:row>19</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18</xdr:row>
          <xdr:rowOff>161925</xdr:rowOff>
        </xdr:from>
        <xdr:to>
          <xdr:col>13</xdr:col>
          <xdr:colOff>19050</xdr:colOff>
          <xdr:row>20</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19</xdr:row>
          <xdr:rowOff>171450</xdr:rowOff>
        </xdr:from>
        <xdr:to>
          <xdr:col>13</xdr:col>
          <xdr:colOff>19050</xdr:colOff>
          <xdr:row>21</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20</xdr:row>
          <xdr:rowOff>171450</xdr:rowOff>
        </xdr:from>
        <xdr:to>
          <xdr:col>13</xdr:col>
          <xdr:colOff>19050</xdr:colOff>
          <xdr:row>22</xdr:row>
          <xdr:rowOff>9525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9525</xdr:rowOff>
        </xdr:from>
        <xdr:to>
          <xdr:col>13</xdr:col>
          <xdr:colOff>38100</xdr:colOff>
          <xdr:row>26</xdr:row>
          <xdr:rowOff>19050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171450</xdr:rowOff>
        </xdr:from>
        <xdr:to>
          <xdr:col>13</xdr:col>
          <xdr:colOff>38100</xdr:colOff>
          <xdr:row>27</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xdr:row>
          <xdr:rowOff>161925</xdr:rowOff>
        </xdr:from>
        <xdr:to>
          <xdr:col>13</xdr:col>
          <xdr:colOff>38100</xdr:colOff>
          <xdr:row>28</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628650</xdr:rowOff>
        </xdr:from>
        <xdr:to>
          <xdr:col>13</xdr:col>
          <xdr:colOff>38100</xdr:colOff>
          <xdr:row>31</xdr:row>
          <xdr:rowOff>171450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31</xdr:row>
          <xdr:rowOff>171450</xdr:rowOff>
        </xdr:from>
        <xdr:to>
          <xdr:col>13</xdr:col>
          <xdr:colOff>38100</xdr:colOff>
          <xdr:row>33</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32</xdr:row>
          <xdr:rowOff>161925</xdr:rowOff>
        </xdr:from>
        <xdr:to>
          <xdr:col>13</xdr:col>
          <xdr:colOff>38100</xdr:colOff>
          <xdr:row>34</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33</xdr:row>
          <xdr:rowOff>161925</xdr:rowOff>
        </xdr:from>
        <xdr:to>
          <xdr:col>13</xdr:col>
          <xdr:colOff>38100</xdr:colOff>
          <xdr:row>35</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mass.gov/edu/government/departments-and-boards/ese/programs/accountability/financial-support/title-i-and-other-federal-support-programs/essa-every-student-succeeds-act/non-public-private-school-equitable-srvcs-under-essa.html" TargetMode="External"/><Relationship Id="rId2" Type="http://schemas.openxmlformats.org/officeDocument/2006/relationships/hyperlink" Target="http://profiles.doe.mass.edu/search/search.aspx?leftNavId=11238" TargetMode="External"/><Relationship Id="rId1" Type="http://schemas.openxmlformats.org/officeDocument/2006/relationships/hyperlink" Target="https://www2.ed.gov/policy/elsec/leg/essa/essaguidance160477.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1" Type="http://schemas.openxmlformats.org/officeDocument/2006/relationships/printerSettings" Target="../printerSettings/printerSettings5.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tint="-0.249977111117893"/>
    <pageSetUpPr fitToPage="1"/>
  </sheetPr>
  <dimension ref="B1:M33"/>
  <sheetViews>
    <sheetView showGridLines="0" showRowColHeaders="0" tabSelected="1" zoomScaleNormal="100" workbookViewId="0"/>
  </sheetViews>
  <sheetFormatPr defaultColWidth="9.140625" defaultRowHeight="15" x14ac:dyDescent="0.25"/>
  <cols>
    <col min="1" max="1" width="2.85546875" style="1" customWidth="1"/>
    <col min="2" max="2" width="19.42578125" style="1" customWidth="1"/>
    <col min="3" max="3" width="1.85546875" style="1" customWidth="1"/>
    <col min="4" max="4" width="26.85546875" style="1" customWidth="1"/>
    <col min="5" max="5" width="8.5703125" style="1" customWidth="1"/>
    <col min="6" max="6" width="7.5703125" style="1" customWidth="1"/>
    <col min="7" max="9" width="9.140625" style="1"/>
    <col min="10" max="10" width="11.85546875" style="1" customWidth="1"/>
    <col min="11" max="11" width="9.140625" style="1"/>
    <col min="12" max="12" width="8.5703125" style="1" customWidth="1"/>
    <col min="13" max="13" width="9.140625" style="1" customWidth="1"/>
    <col min="14" max="16384" width="9.140625" style="1"/>
  </cols>
  <sheetData>
    <row r="1" spans="2:13" ht="10.5" customHeight="1" x14ac:dyDescent="0.25"/>
    <row r="2" spans="2:13" ht="23.25" x14ac:dyDescent="0.25">
      <c r="B2" s="469" t="s">
        <v>9</v>
      </c>
      <c r="C2" s="470"/>
      <c r="D2" s="470"/>
      <c r="E2" s="470"/>
      <c r="F2" s="470"/>
      <c r="G2" s="470"/>
      <c r="H2" s="471"/>
      <c r="I2" s="471"/>
      <c r="J2" s="471"/>
      <c r="K2" s="471"/>
      <c r="L2" s="472"/>
    </row>
    <row r="3" spans="2:13" s="19" customFormat="1" ht="23.25" customHeight="1" x14ac:dyDescent="0.25">
      <c r="B3" s="473" t="str">
        <f>"FY18 TITLE " &amp; valTitleabbr &amp; " Application Workbook"</f>
        <v>FY18 TITLE IVA Application Workbook</v>
      </c>
      <c r="C3" s="474"/>
      <c r="D3" s="474"/>
      <c r="E3" s="474"/>
      <c r="F3" s="474"/>
      <c r="G3" s="474"/>
      <c r="H3" s="474"/>
      <c r="I3" s="474"/>
      <c r="J3" s="475"/>
      <c r="K3" s="475"/>
      <c r="L3" s="476"/>
    </row>
    <row r="4" spans="2:13" ht="20.25" customHeight="1" x14ac:dyDescent="0.25">
      <c r="B4" s="477" t="s">
        <v>8</v>
      </c>
      <c r="C4" s="478"/>
      <c r="D4" s="478"/>
      <c r="E4" s="478"/>
      <c r="F4" s="478"/>
      <c r="G4" s="478"/>
      <c r="H4" s="478"/>
      <c r="I4" s="478"/>
      <c r="J4" s="478"/>
      <c r="K4" s="478"/>
      <c r="L4" s="479"/>
    </row>
    <row r="5" spans="2:13" ht="48" customHeight="1" x14ac:dyDescent="0.25">
      <c r="B5" s="480" t="str">
        <f>"This Excel workbook contains the " &amp; valFY &amp; " Title " &amp; valTitleabbr &amp; " grant application forms that a school district must submit to the Massachusetts Department of Elementary and Secondary Education. Information about the FY18 Title " &amp; valTitleabbr &amp; " grant can be found at http://www.doe.mass.edu/grants/."</f>
        <v>This Excel workbook contains the FY18 Title IVA grant application forms that a school district must submit to the Massachusetts Department of Elementary and Secondary Education. Information about the FY18 Title IVA grant can be found at http://www.doe.mass.edu/grants/.</v>
      </c>
      <c r="C5" s="481"/>
      <c r="D5" s="481"/>
      <c r="E5" s="481"/>
      <c r="F5" s="481"/>
      <c r="G5" s="481"/>
      <c r="H5" s="481"/>
      <c r="I5" s="481"/>
      <c r="J5" s="481"/>
      <c r="K5" s="481"/>
      <c r="L5" s="482"/>
    </row>
    <row r="6" spans="2:13" ht="18" customHeight="1" x14ac:dyDescent="0.25">
      <c r="B6" s="483" t="s">
        <v>7</v>
      </c>
      <c r="C6" s="484"/>
      <c r="D6" s="484"/>
      <c r="E6" s="484"/>
      <c r="F6" s="484"/>
      <c r="G6" s="484"/>
      <c r="H6" s="484"/>
      <c r="I6" s="484"/>
      <c r="J6" s="484"/>
      <c r="K6" s="484"/>
      <c r="L6" s="485"/>
    </row>
    <row r="7" spans="2:13" ht="48" customHeight="1" x14ac:dyDescent="0.25">
      <c r="B7" s="486" t="str">
        <f>"Save this file to your computer (Important: ensure macros are enabled).  Rename the file by replacing the words 'leacode' in the file name with your 4-digit district code. For example, Abington (0001) would rename the file as '" &amp;  valFY &amp;"T"&amp; valTitleabbr &amp; "_0001.xls'."</f>
        <v>Save this file to your computer (Important: ensure macros are enabled).  Rename the file by replacing the words 'leacode' in the file name with your 4-digit district code. For example, Abington (0001) would rename the file as 'FY18TIVA_0001.xls'.</v>
      </c>
      <c r="C7" s="487"/>
      <c r="D7" s="487"/>
      <c r="E7" s="487"/>
      <c r="F7" s="487"/>
      <c r="G7" s="487"/>
      <c r="H7" s="487"/>
      <c r="I7" s="487"/>
      <c r="J7" s="487"/>
      <c r="K7" s="487"/>
      <c r="L7" s="488"/>
    </row>
    <row r="8" spans="2:13" ht="26.25" customHeight="1" x14ac:dyDescent="0.25">
      <c r="B8" s="489" t="s">
        <v>6</v>
      </c>
      <c r="C8" s="490"/>
      <c r="D8" s="490"/>
      <c r="E8" s="491"/>
      <c r="F8" s="491"/>
      <c r="G8" s="491"/>
      <c r="H8" s="491"/>
      <c r="I8" s="491"/>
      <c r="J8" s="491"/>
      <c r="K8" s="491"/>
      <c r="L8" s="492"/>
    </row>
    <row r="9" spans="2:13" ht="40.5" customHeight="1" x14ac:dyDescent="0.25">
      <c r="B9" s="353" t="s">
        <v>5</v>
      </c>
      <c r="C9" s="17"/>
      <c r="D9" s="461" t="str">
        <f>"Select your district's name from the drop down menu. Enter " &amp; valFY &amp; " Title " &amp; valTitleabbr &amp; " allocation amounts and all contact information. Cells highlighted in yellow require a response."</f>
        <v>Select your district's name from the drop down menu. Enter FY18 Title IVA allocation amounts and all contact information. Cells highlighted in yellow require a response.</v>
      </c>
      <c r="E9" s="462"/>
      <c r="F9" s="462"/>
      <c r="G9" s="462"/>
      <c r="H9" s="462"/>
      <c r="I9" s="462"/>
      <c r="J9" s="462"/>
      <c r="K9" s="462"/>
      <c r="L9" s="463"/>
    </row>
    <row r="10" spans="2:13" ht="9.75" customHeight="1" x14ac:dyDescent="0.25">
      <c r="B10" s="16"/>
      <c r="C10" s="12"/>
      <c r="D10" s="12"/>
      <c r="E10" s="12"/>
      <c r="F10" s="12"/>
      <c r="G10" s="12"/>
      <c r="H10" s="12"/>
      <c r="I10" s="12"/>
      <c r="J10" s="12"/>
      <c r="K10" s="12"/>
      <c r="L10" s="18"/>
    </row>
    <row r="11" spans="2:13" ht="48.75" customHeight="1" x14ac:dyDescent="0.25">
      <c r="B11" s="353" t="s">
        <v>2164</v>
      </c>
      <c r="C11" s="17"/>
      <c r="D11" s="461" t="str">
        <f>"The federal Elementary and Secondary Education Act (ESEA) requires the equitable participation of students and educators in private schools located within district boundaries for federally funded programs and services. Use this worksheet for Title "&amp;valTitleabbr&amp;" to calculate funds for private school participation. "</f>
        <v xml:space="preserve">The federal Elementary and Secondary Education Act (ESEA) requires the equitable participation of students and educators in private schools located within district boundaries for federally funded programs and services. Use this worksheet for Title IVA to calculate funds for private school participation. </v>
      </c>
      <c r="E11" s="462"/>
      <c r="F11" s="462"/>
      <c r="G11" s="462"/>
      <c r="H11" s="462"/>
      <c r="I11" s="462"/>
      <c r="J11" s="462"/>
      <c r="K11" s="462"/>
      <c r="L11" s="463"/>
      <c r="M11" s="97"/>
    </row>
    <row r="12" spans="2:13" ht="11.25" customHeight="1" x14ac:dyDescent="0.25">
      <c r="B12" s="16"/>
      <c r="C12" s="12"/>
      <c r="D12" s="12"/>
      <c r="E12" s="12"/>
      <c r="F12" s="12"/>
      <c r="G12" s="12"/>
      <c r="H12" s="12"/>
      <c r="I12" s="12"/>
      <c r="J12" s="12"/>
      <c r="K12" s="12"/>
      <c r="L12" s="18"/>
    </row>
    <row r="13" spans="2:13" ht="48.75" customHeight="1" x14ac:dyDescent="0.25">
      <c r="B13" s="353" t="s">
        <v>2032</v>
      </c>
      <c r="C13" s="17"/>
      <c r="D13" s="461" t="str">
        <f>"Title " &amp; valTitleabbr &amp; " of the ESEA, reauthorized by the Every Student Succeeds Act (ESSA), requires that LEAs submit the narrative elements found on this tab."</f>
        <v>Title IVA of the ESEA, reauthorized by the Every Student Succeeds Act (ESSA), requires that LEAs submit the narrative elements found on this tab.</v>
      </c>
      <c r="E13" s="462"/>
      <c r="F13" s="462"/>
      <c r="G13" s="462"/>
      <c r="H13" s="462"/>
      <c r="I13" s="462"/>
      <c r="J13" s="462"/>
      <c r="K13" s="462"/>
      <c r="L13" s="463"/>
    </row>
    <row r="14" spans="2:13" ht="14.25" customHeight="1" x14ac:dyDescent="0.25">
      <c r="B14" s="505"/>
      <c r="C14" s="506"/>
      <c r="D14" s="506"/>
      <c r="E14" s="506"/>
      <c r="F14" s="506"/>
      <c r="G14" s="506"/>
      <c r="H14" s="506"/>
      <c r="I14" s="506"/>
      <c r="J14" s="506"/>
      <c r="K14" s="506"/>
      <c r="L14" s="507"/>
    </row>
    <row r="15" spans="2:13" ht="55.5" customHeight="1" x14ac:dyDescent="0.25">
      <c r="B15" s="353" t="s">
        <v>2034</v>
      </c>
      <c r="C15" s="13"/>
      <c r="D15" s="461" t="s">
        <v>2169</v>
      </c>
      <c r="E15" s="467"/>
      <c r="F15" s="467"/>
      <c r="G15" s="467"/>
      <c r="H15" s="467"/>
      <c r="I15" s="467"/>
      <c r="J15" s="467"/>
      <c r="K15" s="467"/>
      <c r="L15" s="468"/>
    </row>
    <row r="16" spans="2:13" ht="9.75" customHeight="1" x14ac:dyDescent="0.25">
      <c r="B16" s="16"/>
      <c r="C16" s="12"/>
      <c r="D16" s="15"/>
      <c r="E16" s="15"/>
      <c r="F16" s="15"/>
      <c r="G16" s="15"/>
      <c r="H16" s="15"/>
      <c r="I16" s="15"/>
      <c r="J16" s="15"/>
      <c r="K16" s="15"/>
      <c r="L16" s="14"/>
    </row>
    <row r="17" spans="2:12" ht="46.5" customHeight="1" x14ac:dyDescent="0.25">
      <c r="B17" s="353" t="s">
        <v>2033</v>
      </c>
      <c r="C17" s="13"/>
      <c r="D17" s="461" t="s">
        <v>4</v>
      </c>
      <c r="E17" s="462"/>
      <c r="F17" s="462"/>
      <c r="G17" s="462"/>
      <c r="H17" s="462"/>
      <c r="I17" s="462"/>
      <c r="J17" s="462"/>
      <c r="K17" s="462"/>
      <c r="L17" s="463"/>
    </row>
    <row r="18" spans="2:12" ht="26.25" customHeight="1" x14ac:dyDescent="0.25">
      <c r="B18" s="505" t="str">
        <f>"Submit the " &amp; valFY &amp; "Title " &amp; valTitleabbr&amp; " Application Workbook to ESE via EdGrants website"</f>
        <v>Submit the FY18Title IVA Application Workbook to ESE via EdGrants website</v>
      </c>
      <c r="C18" s="506"/>
      <c r="D18" s="508"/>
      <c r="E18" s="508"/>
      <c r="F18" s="508"/>
      <c r="G18" s="508"/>
      <c r="H18" s="508"/>
      <c r="I18" s="508"/>
      <c r="J18" s="508"/>
      <c r="K18" s="508"/>
      <c r="L18" s="509"/>
    </row>
    <row r="19" spans="2:12" ht="58.5" customHeight="1" x14ac:dyDescent="0.25">
      <c r="B19" s="499" t="s">
        <v>2170</v>
      </c>
      <c r="C19" s="500"/>
      <c r="D19" s="500"/>
      <c r="E19" s="500"/>
      <c r="F19" s="500"/>
      <c r="G19" s="500"/>
      <c r="H19" s="500"/>
      <c r="I19" s="500"/>
      <c r="J19" s="500"/>
      <c r="K19" s="500"/>
      <c r="L19" s="501"/>
    </row>
    <row r="20" spans="2:12" ht="49.5" customHeight="1" x14ac:dyDescent="0.25">
      <c r="B20" s="510" t="s">
        <v>2151</v>
      </c>
      <c r="C20" s="511"/>
      <c r="D20" s="511"/>
      <c r="E20" s="511"/>
      <c r="F20" s="511"/>
      <c r="G20" s="511"/>
      <c r="H20" s="511"/>
      <c r="I20" s="511"/>
      <c r="J20" s="511"/>
      <c r="K20" s="511"/>
      <c r="L20" s="512"/>
    </row>
    <row r="21" spans="2:12" ht="34.5" customHeight="1" x14ac:dyDescent="0.25">
      <c r="B21" s="496" t="str">
        <f>"Please review all of the completed worksheets before submitting your district's " &amp; valFY &amp; " Title " &amp; valTitleabbr &amp; " Application Workbook to ESE via EdGrants. Submit the grant application to ESE via EdGrants as follows:"</f>
        <v>Please review all of the completed worksheets before submitting your district's FY18 Title IVA Application Workbook to ESE via EdGrants. Submit the grant application to ESE via EdGrants as follows:</v>
      </c>
      <c r="C21" s="497"/>
      <c r="D21" s="497"/>
      <c r="E21" s="497"/>
      <c r="F21" s="497"/>
      <c r="G21" s="497"/>
      <c r="H21" s="497"/>
      <c r="I21" s="497"/>
      <c r="J21" s="497"/>
      <c r="K21" s="497"/>
      <c r="L21" s="498"/>
    </row>
    <row r="22" spans="2:12" ht="18.75" customHeight="1" x14ac:dyDescent="0.25">
      <c r="B22" s="11" t="str">
        <f>"1.        A district submitter will log into EdGrants and register the district’s " &amp; valFY &amp; " Title " &amp; valTitleabbr &amp; " funding opportunity."</f>
        <v>1.        A district submitter will log into EdGrants and register the district’s FY18 Title IVA funding opportunity.</v>
      </c>
      <c r="C22" s="10"/>
      <c r="D22" s="10"/>
      <c r="E22" s="10"/>
      <c r="F22" s="10"/>
      <c r="G22" s="10"/>
      <c r="H22" s="10"/>
      <c r="I22" s="10"/>
      <c r="J22" s="10"/>
      <c r="K22" s="10"/>
      <c r="L22" s="9"/>
    </row>
    <row r="23" spans="2:12" ht="17.25" customHeight="1" x14ac:dyDescent="0.25">
      <c r="B23" s="8" t="s">
        <v>3</v>
      </c>
      <c r="C23" s="6"/>
      <c r="D23" s="6"/>
      <c r="E23" s="6"/>
      <c r="F23" s="6"/>
      <c r="G23" s="6"/>
      <c r="H23" s="6"/>
      <c r="I23" s="6"/>
      <c r="J23" s="6"/>
      <c r="K23" s="6"/>
      <c r="L23" s="5"/>
    </row>
    <row r="24" spans="2:12" ht="16.5" customHeight="1" x14ac:dyDescent="0.25">
      <c r="B24" s="8" t="s">
        <v>2</v>
      </c>
      <c r="C24" s="6"/>
      <c r="D24" s="6"/>
      <c r="E24" s="6"/>
      <c r="F24" s="6"/>
      <c r="G24" s="6"/>
      <c r="H24" s="6"/>
      <c r="I24" s="6"/>
      <c r="J24" s="6"/>
      <c r="K24" s="6"/>
      <c r="L24" s="5"/>
    </row>
    <row r="25" spans="2:12" ht="15.75" customHeight="1" x14ac:dyDescent="0.25">
      <c r="B25" s="7" t="str">
        <f>"a.        A copy of the " &amp; valFY &amp; " Title " &amp; valTitleabbr &amp; " application workbook (see note below)"</f>
        <v>a.        A copy of the FY18 Title IVA application workbook (see note below)</v>
      </c>
      <c r="C25" s="6"/>
      <c r="D25" s="6"/>
      <c r="E25" s="6"/>
      <c r="F25" s="6"/>
      <c r="G25" s="6"/>
      <c r="H25" s="6"/>
      <c r="I25" s="6"/>
      <c r="J25" s="6"/>
      <c r="K25" s="6"/>
      <c r="L25" s="5"/>
    </row>
    <row r="26" spans="2:12" ht="16.5" customHeight="1" x14ac:dyDescent="0.25">
      <c r="B26" s="7" t="str">
        <f>"b.        A PDF copy of the signed " &amp; valFY &amp; " Title " &amp; valTitleabbr &amp; " application cover page, and"</f>
        <v>b.        A PDF copy of the signed FY18 Title IVA application cover page, and</v>
      </c>
      <c r="C26" s="6"/>
      <c r="D26" s="6"/>
      <c r="E26" s="6"/>
      <c r="F26" s="6"/>
      <c r="G26" s="6"/>
      <c r="H26" s="6"/>
      <c r="I26" s="6"/>
      <c r="J26" s="6"/>
      <c r="K26" s="6"/>
      <c r="L26" s="5"/>
    </row>
    <row r="27" spans="2:12" ht="15.75" customHeight="1" x14ac:dyDescent="0.25">
      <c r="B27" s="4" t="s">
        <v>1</v>
      </c>
      <c r="C27" s="3"/>
      <c r="D27" s="3"/>
      <c r="E27" s="3"/>
      <c r="F27" s="3"/>
      <c r="G27" s="3"/>
      <c r="H27" s="3"/>
      <c r="I27" s="3"/>
      <c r="J27" s="3"/>
      <c r="K27" s="3"/>
      <c r="L27" s="2"/>
    </row>
    <row r="28" spans="2:12" ht="15.75" customHeight="1" x14ac:dyDescent="0.25">
      <c r="B28" s="324" t="s">
        <v>2152</v>
      </c>
      <c r="C28" s="3"/>
      <c r="D28" s="3"/>
      <c r="E28" s="3"/>
      <c r="F28" s="3"/>
      <c r="G28" s="3"/>
      <c r="H28" s="3"/>
      <c r="I28" s="3"/>
      <c r="J28" s="3"/>
      <c r="K28" s="3"/>
      <c r="L28" s="2"/>
    </row>
    <row r="29" spans="2:12" ht="50.25" customHeight="1" x14ac:dyDescent="0.25">
      <c r="B29" s="513" t="str">
        <f>"Prior to attaching the workbook to the EdGrants Title " &amp; valTitleabbr &amp; " funding opportunity, you must rename the file by replacing the words “leacode” in the filename with your 4-digit district code. For example, Abington (0001) would rename the file, '" &amp; valFY &amp; "T" &amp; valTitleabbr &amp; "-0001.' Do not change the filename except for your district's 4-digit code.'"</f>
        <v>Prior to attaching the workbook to the EdGrants Title IVA funding opportunity, you must rename the file by replacing the words “leacode” in the filename with your 4-digit district code. For example, Abington (0001) would rename the file, 'FY18TIVA-0001.' Do not change the filename except for your district's 4-digit code.'</v>
      </c>
      <c r="C29" s="514"/>
      <c r="D29" s="514"/>
      <c r="E29" s="514"/>
      <c r="F29" s="514"/>
      <c r="G29" s="514"/>
      <c r="H29" s="514"/>
      <c r="I29" s="514"/>
      <c r="J29" s="514"/>
      <c r="K29" s="514"/>
      <c r="L29" s="515"/>
    </row>
    <row r="30" spans="2:12" ht="17.25" customHeight="1" x14ac:dyDescent="0.25">
      <c r="B30" s="464" t="s">
        <v>2178</v>
      </c>
      <c r="C30" s="465"/>
      <c r="D30" s="465"/>
      <c r="E30" s="465"/>
      <c r="F30" s="465"/>
      <c r="G30" s="465"/>
      <c r="H30" s="465"/>
      <c r="I30" s="465"/>
      <c r="J30" s="465"/>
      <c r="K30" s="465"/>
      <c r="L30" s="466"/>
    </row>
    <row r="31" spans="2:12" ht="47.25" customHeight="1" x14ac:dyDescent="0.25">
      <c r="B31" s="502" t="s">
        <v>2154</v>
      </c>
      <c r="C31" s="503"/>
      <c r="D31" s="503"/>
      <c r="E31" s="503"/>
      <c r="F31" s="503"/>
      <c r="G31" s="503"/>
      <c r="H31" s="503"/>
      <c r="I31" s="503"/>
      <c r="J31" s="503"/>
      <c r="K31" s="503"/>
      <c r="L31" s="504"/>
    </row>
    <row r="32" spans="2:12" ht="17.25" customHeight="1" x14ac:dyDescent="0.25">
      <c r="B32" s="516" t="s">
        <v>0</v>
      </c>
      <c r="C32" s="517"/>
      <c r="D32" s="517"/>
      <c r="E32" s="517"/>
      <c r="F32" s="517"/>
      <c r="G32" s="517"/>
      <c r="H32" s="517"/>
      <c r="I32" s="517"/>
      <c r="J32" s="517"/>
      <c r="K32" s="517"/>
      <c r="L32" s="518"/>
    </row>
    <row r="33" spans="2:12" ht="47.25" customHeight="1" x14ac:dyDescent="0.25">
      <c r="B33" s="493" t="s">
        <v>2153</v>
      </c>
      <c r="C33" s="494"/>
      <c r="D33" s="494"/>
      <c r="E33" s="494"/>
      <c r="F33" s="494"/>
      <c r="G33" s="494"/>
      <c r="H33" s="494"/>
      <c r="I33" s="494"/>
      <c r="J33" s="494"/>
      <c r="K33" s="494"/>
      <c r="L33" s="495"/>
    </row>
  </sheetData>
  <sheetProtection algorithmName="SHA-512" hashValue="qjAD2+JLpnqltkZDIIjahb9hDL9Bjv6YOStlEyCiImsGhfzhNFYEccIzMvAwi58NKCy35ccGI3K+0LC9Cc273A==" saltValue="Kv17GctOecR3uaW5P0DgOA==" spinCount="100000" sheet="1" objects="1" scenarios="1"/>
  <mergeCells count="22">
    <mergeCell ref="B33:L33"/>
    <mergeCell ref="B21:L21"/>
    <mergeCell ref="B19:L19"/>
    <mergeCell ref="B31:L31"/>
    <mergeCell ref="B14:L14"/>
    <mergeCell ref="D17:L17"/>
    <mergeCell ref="B18:L18"/>
    <mergeCell ref="B20:L20"/>
    <mergeCell ref="B29:L29"/>
    <mergeCell ref="B32:L32"/>
    <mergeCell ref="D11:L11"/>
    <mergeCell ref="D13:L13"/>
    <mergeCell ref="B30:L30"/>
    <mergeCell ref="D15:L15"/>
    <mergeCell ref="B2:L2"/>
    <mergeCell ref="B3:L3"/>
    <mergeCell ref="B4:L4"/>
    <mergeCell ref="B5:L5"/>
    <mergeCell ref="B6:L6"/>
    <mergeCell ref="B7:L7"/>
    <mergeCell ref="B8:L8"/>
    <mergeCell ref="D9:L9"/>
  </mergeCells>
  <hyperlinks>
    <hyperlink ref="B9" location="CoverPage!A1" tooltip="Cover Page" display="Cover Page"/>
    <hyperlink ref="B15" location="'Budget &amp; Indirect Cost'!A1" tooltip="Budget and Indirect Cost Calculator" display="Budget and Indirect Cost Calculator"/>
    <hyperlink ref="B17" location="'Schedule A'!A1" tooltip="Schedule A" display="Schedule A"/>
    <hyperlink ref="B11" location="'Private Schools'!A1" tooltip="Private Schools" display="Private Schools"/>
    <hyperlink ref="B13" location="Narrative!A1" tooltip="Narrative" display="Narrative"/>
  </hyperlinks>
  <printOptions horizontalCentered="1"/>
  <pageMargins left="0.2" right="0.2" top="0.3" bottom="0.3" header="0.2" footer="0.2"/>
  <pageSetup scale="80" orientation="portrait" r:id="rId1"/>
  <headerFooter>
    <oddFooter>&amp;RMassachusetts Department of Elementary &amp; Secondary Education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tint="-0.249977111117893"/>
    <pageSetUpPr fitToPage="1"/>
  </sheetPr>
  <dimension ref="B1:W30"/>
  <sheetViews>
    <sheetView showGridLines="0" showRowColHeaders="0" zoomScale="80" zoomScaleNormal="80" workbookViewId="0"/>
  </sheetViews>
  <sheetFormatPr defaultColWidth="9.140625" defaultRowHeight="12.75" x14ac:dyDescent="0.2"/>
  <cols>
    <col min="1" max="1" width="5.28515625" style="20" customWidth="1"/>
    <col min="2" max="2" width="16.7109375" style="20" customWidth="1"/>
    <col min="3" max="3" width="2.7109375" style="20" customWidth="1"/>
    <col min="4" max="4" width="16.42578125" style="20" customWidth="1"/>
    <col min="5" max="5" width="1.7109375" style="20" customWidth="1"/>
    <col min="6" max="6" width="8.140625" style="20" customWidth="1"/>
    <col min="7" max="7" width="7.7109375" style="20" customWidth="1"/>
    <col min="8" max="8" width="5.140625" style="20" customWidth="1"/>
    <col min="9" max="9" width="11" style="20" customWidth="1"/>
    <col min="10" max="10" width="1.7109375" style="20" customWidth="1"/>
    <col min="11" max="11" width="14.7109375" style="20" customWidth="1"/>
    <col min="12" max="12" width="1.42578125" style="20" customWidth="1"/>
    <col min="13" max="13" width="20.42578125" style="20" customWidth="1"/>
    <col min="14" max="14" width="1.5703125" style="20" customWidth="1"/>
    <col min="15" max="15" width="14.28515625" style="20" customWidth="1"/>
    <col min="16" max="16" width="10.7109375" style="20" customWidth="1"/>
    <col min="17" max="17" width="8.140625" style="20" customWidth="1"/>
    <col min="18" max="18" width="12.140625" style="20" customWidth="1"/>
    <col min="19" max="19" width="8.140625" style="20" customWidth="1"/>
    <col min="20" max="20" width="2.7109375" style="20" customWidth="1"/>
    <col min="21" max="16384" width="9.140625" style="20"/>
  </cols>
  <sheetData>
    <row r="1" spans="2:23" ht="21.75" customHeight="1" thickBot="1" x14ac:dyDescent="0.25">
      <c r="B1" s="549"/>
      <c r="C1" s="550"/>
      <c r="D1" s="550"/>
      <c r="E1" s="550"/>
      <c r="F1" s="550"/>
      <c r="G1" s="550"/>
      <c r="H1" s="550"/>
      <c r="I1" s="550"/>
      <c r="K1" s="81"/>
      <c r="R1" s="541"/>
      <c r="S1" s="541"/>
      <c r="T1" s="541"/>
    </row>
    <row r="2" spans="2:23" s="35" customFormat="1" ht="23.25" customHeight="1" x14ac:dyDescent="0.2">
      <c r="B2" s="542" t="s">
        <v>33</v>
      </c>
      <c r="C2" s="543"/>
      <c r="D2" s="543"/>
      <c r="E2" s="543"/>
      <c r="F2" s="543"/>
      <c r="G2" s="543"/>
      <c r="H2" s="543"/>
      <c r="I2" s="543"/>
      <c r="J2" s="543"/>
      <c r="K2" s="543"/>
      <c r="L2" s="543"/>
      <c r="M2" s="543"/>
      <c r="N2" s="543"/>
      <c r="O2" s="543"/>
      <c r="P2" s="543"/>
      <c r="Q2" s="543"/>
      <c r="R2" s="543"/>
      <c r="S2" s="543"/>
      <c r="T2" s="544"/>
    </row>
    <row r="3" spans="2:23" s="35" customFormat="1" ht="18.75" customHeight="1" thickBot="1" x14ac:dyDescent="0.25">
      <c r="B3" s="545"/>
      <c r="C3" s="546"/>
      <c r="D3" s="546"/>
      <c r="E3" s="546"/>
      <c r="F3" s="546"/>
      <c r="G3" s="546"/>
      <c r="H3" s="546"/>
      <c r="I3" s="546"/>
      <c r="J3" s="546"/>
      <c r="K3" s="546"/>
      <c r="L3" s="546"/>
      <c r="M3" s="546"/>
      <c r="N3" s="546"/>
      <c r="O3" s="546"/>
      <c r="P3" s="546"/>
      <c r="Q3" s="546"/>
      <c r="R3" s="546"/>
      <c r="S3" s="546"/>
      <c r="T3" s="547"/>
    </row>
    <row r="4" spans="2:23" ht="13.5" customHeight="1" thickBot="1" x14ac:dyDescent="0.25">
      <c r="B4" s="80"/>
    </row>
    <row r="5" spans="2:23" s="35" customFormat="1" x14ac:dyDescent="0.2">
      <c r="B5" s="79"/>
      <c r="C5" s="78"/>
      <c r="D5" s="78"/>
      <c r="E5" s="78"/>
      <c r="F5" s="78"/>
      <c r="G5" s="78"/>
      <c r="H5" s="78"/>
      <c r="I5" s="78"/>
      <c r="J5" s="78"/>
      <c r="K5" s="78"/>
      <c r="L5" s="78"/>
      <c r="M5" s="78"/>
      <c r="N5" s="78"/>
      <c r="O5" s="78"/>
      <c r="P5" s="78"/>
      <c r="Q5" s="78"/>
      <c r="R5" s="78"/>
      <c r="S5" s="78"/>
      <c r="T5" s="77"/>
    </row>
    <row r="6" spans="2:23" s="35" customFormat="1" ht="16.5" customHeight="1" x14ac:dyDescent="0.2">
      <c r="B6" s="60" t="s">
        <v>32</v>
      </c>
      <c r="C6" s="58"/>
      <c r="D6" s="76"/>
      <c r="E6" s="58"/>
      <c r="F6" s="524" t="s">
        <v>31</v>
      </c>
      <c r="G6" s="525"/>
      <c r="H6" s="525"/>
      <c r="I6" s="525"/>
      <c r="J6" s="525"/>
      <c r="K6" s="525"/>
      <c r="L6" s="525"/>
      <c r="M6" s="64" t="s">
        <v>30</v>
      </c>
      <c r="N6" s="75"/>
      <c r="O6" s="74" t="str">
        <f>valorg4code</f>
        <v xml:space="preserve">Org </v>
      </c>
      <c r="P6" s="73"/>
      <c r="Q6" s="73"/>
      <c r="R6" s="72"/>
      <c r="S6" s="72"/>
      <c r="T6" s="44"/>
    </row>
    <row r="7" spans="2:23" s="35" customFormat="1" ht="18" customHeight="1" x14ac:dyDescent="0.25">
      <c r="B7" s="66" t="str">
        <f>"Title " &amp; valTitleabbr &amp; " Coordinator Contact:"</f>
        <v>Title IVA Coordinator Contact:</v>
      </c>
      <c r="C7" s="58"/>
      <c r="D7" s="58"/>
      <c r="E7" s="58"/>
      <c r="F7" s="526"/>
      <c r="G7" s="527"/>
      <c r="H7" s="527"/>
      <c r="I7" s="527"/>
      <c r="J7" s="527"/>
      <c r="K7" s="527"/>
      <c r="L7" s="528"/>
      <c r="N7" s="71"/>
      <c r="S7" s="70"/>
      <c r="T7" s="65"/>
    </row>
    <row r="8" spans="2:23" s="35" customFormat="1" ht="18" customHeight="1" x14ac:dyDescent="0.2">
      <c r="B8" s="66" t="s">
        <v>27</v>
      </c>
      <c r="C8" s="52"/>
      <c r="D8" s="52"/>
      <c r="E8" s="52"/>
      <c r="F8" s="548"/>
      <c r="G8" s="548"/>
      <c r="H8" s="548"/>
      <c r="I8" s="548"/>
      <c r="J8" s="548"/>
      <c r="K8" s="548"/>
      <c r="L8" s="548"/>
      <c r="M8" s="69"/>
      <c r="N8" s="68"/>
      <c r="T8" s="65"/>
      <c r="U8" s="67"/>
      <c r="V8" s="67"/>
      <c r="W8" s="67"/>
    </row>
    <row r="9" spans="2:23" s="35" customFormat="1" ht="21.75" customHeight="1" x14ac:dyDescent="0.2">
      <c r="B9" s="66"/>
      <c r="C9" s="52"/>
      <c r="D9" s="52"/>
      <c r="E9" s="52"/>
      <c r="F9" s="67"/>
      <c r="G9" s="532"/>
      <c r="H9" s="532"/>
      <c r="I9" s="532"/>
      <c r="J9" s="532"/>
      <c r="K9" s="532"/>
      <c r="L9" s="532"/>
      <c r="M9" s="64" t="str">
        <f>"ESE T" &amp; valTitleabbr &amp; " contact:"</f>
        <v>ESE TIVA contact:</v>
      </c>
      <c r="N9" s="58"/>
      <c r="O9" s="521" t="str">
        <f>IF(valAllocation=0,"",IF(valAllocation&gt;=30000,"Kristen McKinnon",valName))</f>
        <v/>
      </c>
      <c r="P9" s="522"/>
      <c r="Q9" s="522"/>
      <c r="R9" s="523"/>
      <c r="T9" s="65"/>
      <c r="U9" s="67"/>
      <c r="V9" s="67"/>
      <c r="W9" s="67"/>
    </row>
    <row r="10" spans="2:23" s="35" customFormat="1" ht="21.75" customHeight="1" x14ac:dyDescent="0.2">
      <c r="B10" s="66"/>
      <c r="F10" s="67"/>
      <c r="G10" s="533"/>
      <c r="H10" s="533"/>
      <c r="I10" s="533"/>
      <c r="J10" s="533"/>
      <c r="K10" s="533"/>
      <c r="L10" s="533"/>
      <c r="M10" s="64" t="s">
        <v>29</v>
      </c>
      <c r="N10" s="58"/>
      <c r="O10" s="521" t="str">
        <f>IF(valAllocation=0,"",IF(valAllocation&gt;=30000,"781-338-6306",valphonenum))</f>
        <v/>
      </c>
      <c r="P10" s="522"/>
      <c r="Q10" s="522"/>
      <c r="R10" s="523"/>
      <c r="T10" s="65"/>
    </row>
    <row r="11" spans="2:23" s="35" customFormat="1" ht="18" customHeight="1" x14ac:dyDescent="0.2">
      <c r="B11" s="569" t="s">
        <v>28</v>
      </c>
      <c r="C11" s="570"/>
      <c r="D11" s="570"/>
      <c r="E11" s="63"/>
      <c r="F11" s="529" t="str">
        <f>valAddr1</f>
        <v>Address 1</v>
      </c>
      <c r="G11" s="530"/>
      <c r="H11" s="530"/>
      <c r="I11" s="530"/>
      <c r="J11" s="530"/>
      <c r="K11" s="530"/>
      <c r="L11" s="531"/>
      <c r="M11" s="64" t="s">
        <v>27</v>
      </c>
      <c r="N11" s="58"/>
      <c r="O11" s="521" t="str">
        <f>IF(valAllocation=0,"",IF(valAllocation&gt;=30000,"kmckinnon@doe.mass.edu",valemail))</f>
        <v/>
      </c>
      <c r="P11" s="522"/>
      <c r="Q11" s="522"/>
      <c r="R11" s="523"/>
      <c r="S11" s="52"/>
      <c r="T11" s="44"/>
    </row>
    <row r="12" spans="2:23" s="35" customFormat="1" ht="18" customHeight="1" x14ac:dyDescent="0.2">
      <c r="B12" s="60"/>
      <c r="C12" s="58"/>
      <c r="D12" s="58"/>
      <c r="E12" s="63"/>
      <c r="F12" s="529" t="str">
        <f>valCtyStZip</f>
        <v>Town, State Zip</v>
      </c>
      <c r="G12" s="530"/>
      <c r="H12" s="530"/>
      <c r="I12" s="530"/>
      <c r="J12" s="530"/>
      <c r="K12" s="530"/>
      <c r="L12" s="531"/>
      <c r="S12" s="52"/>
      <c r="T12" s="44"/>
    </row>
    <row r="13" spans="2:23" s="35" customFormat="1" ht="15.75" x14ac:dyDescent="0.25">
      <c r="B13" s="60"/>
      <c r="C13" s="58"/>
      <c r="D13" s="58"/>
      <c r="E13" s="58"/>
      <c r="F13" s="423"/>
      <c r="G13" s="423"/>
      <c r="H13" s="423"/>
      <c r="I13" s="62"/>
      <c r="J13" s="62"/>
      <c r="K13" s="62"/>
      <c r="L13" s="62"/>
      <c r="S13" s="52"/>
      <c r="T13" s="44"/>
      <c r="V13" s="61"/>
    </row>
    <row r="14" spans="2:23" s="35" customFormat="1" ht="16.5" customHeight="1" x14ac:dyDescent="0.25">
      <c r="B14" s="60" t="s">
        <v>1961</v>
      </c>
      <c r="C14" s="58"/>
      <c r="D14" s="59"/>
      <c r="E14" s="58"/>
      <c r="F14" s="57" t="s">
        <v>26</v>
      </c>
      <c r="G14" s="56"/>
      <c r="H14" s="49"/>
      <c r="I14" s="55" t="s">
        <v>25</v>
      </c>
      <c r="J14" s="555"/>
      <c r="K14" s="556"/>
      <c r="L14" s="49"/>
      <c r="M14" s="553"/>
      <c r="N14" s="554"/>
      <c r="O14" s="554"/>
      <c r="P14" s="554"/>
      <c r="Q14" s="551"/>
      <c r="R14" s="552"/>
      <c r="S14" s="54"/>
      <c r="T14" s="44"/>
    </row>
    <row r="15" spans="2:23" s="35" customFormat="1" ht="16.5" customHeight="1" x14ac:dyDescent="0.2">
      <c r="B15" s="53"/>
      <c r="C15" s="52"/>
      <c r="D15" s="443"/>
      <c r="E15" s="52"/>
      <c r="F15" s="51"/>
      <c r="G15" s="444"/>
      <c r="H15" s="49"/>
      <c r="I15" s="50"/>
      <c r="J15" s="540"/>
      <c r="K15" s="540"/>
      <c r="L15" s="49"/>
      <c r="M15" s="48"/>
      <c r="N15" s="47"/>
      <c r="O15" s="45"/>
      <c r="P15" s="45"/>
      <c r="Q15" s="46"/>
      <c r="R15" s="45"/>
      <c r="S15" s="45"/>
      <c r="T15" s="44"/>
    </row>
    <row r="16" spans="2:23" s="35" customFormat="1" ht="7.5" customHeight="1" thickBot="1" x14ac:dyDescent="0.25">
      <c r="B16" s="43"/>
      <c r="C16" s="39"/>
      <c r="D16" s="39"/>
      <c r="E16" s="39"/>
      <c r="F16" s="42"/>
      <c r="G16" s="41"/>
      <c r="H16" s="39"/>
      <c r="I16" s="39"/>
      <c r="J16" s="39"/>
      <c r="K16" s="39"/>
      <c r="L16" s="39"/>
      <c r="M16" s="40" t="s">
        <v>24</v>
      </c>
      <c r="N16" s="39"/>
      <c r="O16" s="39"/>
      <c r="P16" s="39"/>
      <c r="Q16" s="39"/>
      <c r="R16" s="39"/>
      <c r="S16" s="39"/>
      <c r="T16" s="38"/>
    </row>
    <row r="17" spans="2:20" ht="13.5" customHeight="1" thickBot="1" x14ac:dyDescent="0.3">
      <c r="B17" s="36"/>
      <c r="G17" s="37"/>
      <c r="M17" s="36"/>
    </row>
    <row r="18" spans="2:20" s="35" customFormat="1" ht="16.5" customHeight="1" x14ac:dyDescent="0.2">
      <c r="B18" s="560" t="s">
        <v>23</v>
      </c>
      <c r="C18" s="561"/>
      <c r="D18" s="562"/>
      <c r="E18" s="571" t="s">
        <v>22</v>
      </c>
      <c r="F18" s="519"/>
      <c r="G18" s="519"/>
      <c r="H18" s="519"/>
      <c r="I18" s="520"/>
      <c r="J18" s="519" t="s">
        <v>21</v>
      </c>
      <c r="K18" s="519"/>
      <c r="L18" s="519"/>
      <c r="M18" s="519"/>
      <c r="N18" s="519"/>
      <c r="O18" s="519"/>
      <c r="P18" s="520"/>
      <c r="Q18" s="571" t="s">
        <v>20</v>
      </c>
      <c r="R18" s="519"/>
      <c r="S18" s="519"/>
      <c r="T18" s="575"/>
    </row>
    <row r="19" spans="2:20" s="35" customFormat="1" ht="17.25" customHeight="1" x14ac:dyDescent="0.2">
      <c r="B19" s="563"/>
      <c r="C19" s="564"/>
      <c r="D19" s="565"/>
      <c r="E19" s="534" t="str">
        <f>"Title " &amp; valfullTitle &amp; "
Fund Code " &amp; valfundcode</f>
        <v>Title IV, Part A (TIVA)
Fund Code 309</v>
      </c>
      <c r="F19" s="535"/>
      <c r="G19" s="535"/>
      <c r="H19" s="535"/>
      <c r="I19" s="536"/>
      <c r="J19" s="558" t="s">
        <v>19</v>
      </c>
      <c r="K19" s="558"/>
      <c r="L19" s="558"/>
      <c r="M19" s="559"/>
      <c r="N19" s="557" t="s">
        <v>18</v>
      </c>
      <c r="O19" s="558"/>
      <c r="P19" s="559"/>
      <c r="Q19" s="576"/>
      <c r="R19" s="577"/>
      <c r="S19" s="577"/>
      <c r="T19" s="578"/>
    </row>
    <row r="20" spans="2:20" s="35" customFormat="1" ht="18" customHeight="1" thickBot="1" x14ac:dyDescent="0.25">
      <c r="B20" s="566"/>
      <c r="C20" s="567"/>
      <c r="D20" s="568"/>
      <c r="E20" s="537"/>
      <c r="F20" s="538"/>
      <c r="G20" s="538"/>
      <c r="H20" s="538"/>
      <c r="I20" s="539"/>
      <c r="J20" s="582" t="s">
        <v>17</v>
      </c>
      <c r="K20" s="582"/>
      <c r="L20" s="582"/>
      <c r="M20" s="583"/>
      <c r="N20" s="584" t="s">
        <v>16</v>
      </c>
      <c r="O20" s="582"/>
      <c r="P20" s="583"/>
      <c r="Q20" s="579"/>
      <c r="R20" s="580"/>
      <c r="S20" s="580"/>
      <c r="T20" s="581"/>
    </row>
    <row r="21" spans="2:20" ht="13.5" thickBot="1" x14ac:dyDescent="0.25"/>
    <row r="22" spans="2:20" ht="39.75" customHeight="1" x14ac:dyDescent="0.2">
      <c r="B22" s="599" t="s">
        <v>15</v>
      </c>
      <c r="C22" s="600"/>
      <c r="D22" s="600"/>
      <c r="E22" s="600"/>
      <c r="F22" s="600"/>
      <c r="G22" s="600"/>
      <c r="H22" s="600"/>
      <c r="I22" s="600"/>
      <c r="J22" s="600"/>
      <c r="K22" s="600"/>
      <c r="L22" s="600"/>
      <c r="M22" s="600"/>
      <c r="N22" s="600"/>
      <c r="O22" s="600"/>
      <c r="P22" s="600"/>
      <c r="Q22" s="600"/>
      <c r="R22" s="600"/>
      <c r="S22" s="600"/>
      <c r="T22" s="601"/>
    </row>
    <row r="23" spans="2:20" x14ac:dyDescent="0.2">
      <c r="B23" s="602"/>
      <c r="C23" s="603"/>
      <c r="D23" s="603"/>
      <c r="E23" s="603"/>
      <c r="F23" s="603"/>
      <c r="G23" s="603"/>
      <c r="H23" s="603"/>
      <c r="I23" s="603"/>
      <c r="J23" s="603"/>
      <c r="K23" s="603"/>
      <c r="L23" s="603"/>
      <c r="M23" s="603"/>
      <c r="N23" s="603"/>
      <c r="O23" s="603"/>
      <c r="P23" s="603"/>
      <c r="Q23" s="603"/>
      <c r="R23" s="603"/>
      <c r="S23" s="603"/>
      <c r="T23" s="604"/>
    </row>
    <row r="24" spans="2:20" x14ac:dyDescent="0.2">
      <c r="B24" s="34"/>
      <c r="C24" s="33"/>
      <c r="D24" s="33"/>
      <c r="E24" s="33"/>
      <c r="F24" s="33"/>
      <c r="G24" s="33"/>
      <c r="H24" s="33"/>
      <c r="I24" s="33"/>
      <c r="J24" s="33"/>
      <c r="K24" s="33"/>
      <c r="L24" s="33"/>
      <c r="M24" s="33"/>
      <c r="N24" s="33"/>
      <c r="O24" s="33"/>
      <c r="P24" s="33"/>
      <c r="Q24" s="33"/>
      <c r="R24" s="33"/>
      <c r="S24" s="33"/>
      <c r="T24" s="32"/>
    </row>
    <row r="25" spans="2:20" ht="23.25" customHeight="1" x14ac:dyDescent="0.2">
      <c r="B25" s="587" t="s">
        <v>14</v>
      </c>
      <c r="C25" s="588"/>
      <c r="D25" s="588"/>
      <c r="E25" s="588"/>
      <c r="F25" s="585"/>
      <c r="G25" s="585"/>
      <c r="H25" s="585"/>
      <c r="I25" s="585"/>
      <c r="J25" s="585"/>
      <c r="K25" s="585"/>
      <c r="L25" s="30"/>
      <c r="M25" s="588" t="s">
        <v>13</v>
      </c>
      <c r="N25" s="589"/>
      <c r="O25" s="596"/>
      <c r="P25" s="597"/>
      <c r="Q25" s="597"/>
      <c r="R25" s="597"/>
      <c r="S25" s="598"/>
      <c r="T25" s="31"/>
    </row>
    <row r="26" spans="2:20" ht="23.25" customHeight="1" x14ac:dyDescent="0.2">
      <c r="B26" s="587" t="s">
        <v>12</v>
      </c>
      <c r="C26" s="588"/>
      <c r="D26" s="588"/>
      <c r="E26" s="588"/>
      <c r="F26" s="585"/>
      <c r="G26" s="586"/>
      <c r="H26" s="586"/>
      <c r="I26" s="586"/>
      <c r="J26" s="586"/>
      <c r="K26" s="586"/>
      <c r="L26" s="30"/>
      <c r="M26" s="588" t="s">
        <v>11</v>
      </c>
      <c r="N26" s="589"/>
      <c r="O26" s="590"/>
      <c r="P26" s="591"/>
      <c r="Q26" s="591"/>
      <c r="R26" s="591"/>
      <c r="S26" s="592"/>
      <c r="T26" s="29"/>
    </row>
    <row r="27" spans="2:20" ht="13.5" thickBot="1" x14ac:dyDescent="0.25">
      <c r="B27" s="28"/>
      <c r="C27" s="27"/>
      <c r="D27" s="27"/>
      <c r="E27" s="27"/>
      <c r="F27" s="26"/>
      <c r="G27" s="26"/>
      <c r="H27" s="26"/>
      <c r="I27" s="26"/>
      <c r="J27" s="25"/>
      <c r="K27" s="25"/>
      <c r="L27" s="25"/>
      <c r="M27" s="24"/>
      <c r="N27" s="23"/>
      <c r="O27" s="22"/>
      <c r="P27" s="22"/>
      <c r="Q27" s="22"/>
      <c r="R27" s="22"/>
      <c r="S27" s="22"/>
      <c r="T27" s="21"/>
    </row>
    <row r="28" spans="2:20" ht="13.5" thickBot="1" x14ac:dyDescent="0.25"/>
    <row r="29" spans="2:20" ht="15" customHeight="1" x14ac:dyDescent="0.2">
      <c r="B29" s="593" t="s">
        <v>10</v>
      </c>
      <c r="C29" s="594"/>
      <c r="D29" s="594"/>
      <c r="E29" s="594"/>
      <c r="F29" s="594"/>
      <c r="G29" s="594"/>
      <c r="H29" s="594"/>
      <c r="I29" s="594"/>
      <c r="J29" s="594"/>
      <c r="K29" s="594"/>
      <c r="L29" s="594"/>
      <c r="M29" s="594"/>
      <c r="N29" s="594"/>
      <c r="O29" s="594"/>
      <c r="P29" s="594"/>
      <c r="Q29" s="594"/>
      <c r="R29" s="594"/>
      <c r="S29" s="594"/>
      <c r="T29" s="595"/>
    </row>
    <row r="30" spans="2:20" ht="45" customHeight="1" thickBot="1" x14ac:dyDescent="0.25">
      <c r="B30" s="572" t="s">
        <v>2179</v>
      </c>
      <c r="C30" s="573"/>
      <c r="D30" s="573"/>
      <c r="E30" s="573"/>
      <c r="F30" s="573"/>
      <c r="G30" s="573"/>
      <c r="H30" s="573"/>
      <c r="I30" s="573"/>
      <c r="J30" s="573"/>
      <c r="K30" s="573"/>
      <c r="L30" s="573"/>
      <c r="M30" s="573"/>
      <c r="N30" s="573"/>
      <c r="O30" s="573"/>
      <c r="P30" s="573"/>
      <c r="Q30" s="573"/>
      <c r="R30" s="573"/>
      <c r="S30" s="573"/>
      <c r="T30" s="574"/>
    </row>
  </sheetData>
  <sheetProtection algorithmName="SHA-512" hashValue="nM5oX7/BKLy1mlN+mLunrTYHQZh2uaDILb0ggaby1ZYCsL1W/3Hd+DrAESx/3rNY5e1KAadZRFNAf2hd3VvZrw==" saltValue="YMZ1ha1q3b1i3Al+6iDZlQ==" spinCount="100000" sheet="1" objects="1" scenarios="1"/>
  <mergeCells count="38">
    <mergeCell ref="B30:T30"/>
    <mergeCell ref="Q18:T18"/>
    <mergeCell ref="Q19:T20"/>
    <mergeCell ref="J20:M20"/>
    <mergeCell ref="N20:P20"/>
    <mergeCell ref="F26:K26"/>
    <mergeCell ref="B26:E26"/>
    <mergeCell ref="M25:N25"/>
    <mergeCell ref="M26:N26"/>
    <mergeCell ref="O26:S26"/>
    <mergeCell ref="B29:T29"/>
    <mergeCell ref="O25:S25"/>
    <mergeCell ref="B25:E25"/>
    <mergeCell ref="B22:T23"/>
    <mergeCell ref="F25:K25"/>
    <mergeCell ref="J19:M19"/>
    <mergeCell ref="E19:I20"/>
    <mergeCell ref="J15:K15"/>
    <mergeCell ref="R1:T1"/>
    <mergeCell ref="B2:T3"/>
    <mergeCell ref="F8:L8"/>
    <mergeCell ref="B1:I1"/>
    <mergeCell ref="F12:L12"/>
    <mergeCell ref="Q14:R14"/>
    <mergeCell ref="M14:P14"/>
    <mergeCell ref="J14:K14"/>
    <mergeCell ref="N19:P19"/>
    <mergeCell ref="B18:D20"/>
    <mergeCell ref="B11:D11"/>
    <mergeCell ref="O9:R9"/>
    <mergeCell ref="O11:R11"/>
    <mergeCell ref="E18:I18"/>
    <mergeCell ref="J18:P18"/>
    <mergeCell ref="O10:R10"/>
    <mergeCell ref="F6:L6"/>
    <mergeCell ref="F7:L7"/>
    <mergeCell ref="F11:L11"/>
    <mergeCell ref="G9:L10"/>
  </mergeCells>
  <hyperlinks>
    <hyperlink ref="R1:T1" location="'Table of Contents'!A1" tooltip="Return to Table of Contents" display="Return to Table of Contents"/>
  </hyperlinks>
  <printOptions horizontalCentered="1"/>
  <pageMargins left="0.25" right="0.25" top="0.25" bottom="0.25" header="0.3" footer="0.3"/>
  <pageSetup scale="80" orientation="landscape" r:id="rId1"/>
  <headerFooter>
    <oddFooter xml:space="preserve">&amp;RMassachusetts Department of Elementary &amp; Secondary Education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defaultSize="0" autoLine="0" autoPict="0">
                <anchor moveWithCells="1">
                  <from>
                    <xdr:col>5</xdr:col>
                    <xdr:colOff>9525</xdr:colOff>
                    <xdr:row>4</xdr:row>
                    <xdr:rowOff>152400</xdr:rowOff>
                  </from>
                  <to>
                    <xdr:col>12</xdr:col>
                    <xdr:colOff>28575</xdr:colOff>
                    <xdr:row>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249977111117893"/>
    <pageSetUpPr fitToPage="1"/>
  </sheetPr>
  <dimension ref="A1:K36"/>
  <sheetViews>
    <sheetView showGridLines="0" showRowColHeaders="0" zoomScale="90" zoomScaleNormal="90" workbookViewId="0"/>
  </sheetViews>
  <sheetFormatPr defaultColWidth="9.140625" defaultRowHeight="12.75" x14ac:dyDescent="0.2"/>
  <cols>
    <col min="1" max="1" width="1.85546875" style="429" customWidth="1"/>
    <col min="2" max="2" width="34.42578125" style="430" customWidth="1"/>
    <col min="3" max="3" width="9.28515625" style="430" customWidth="1"/>
    <col min="4" max="4" width="7.7109375" style="430" customWidth="1"/>
    <col min="5" max="5" width="17.5703125" style="430" customWidth="1"/>
    <col min="6" max="6" width="8" style="430" customWidth="1"/>
    <col min="7" max="7" width="14.28515625" style="430" customWidth="1"/>
    <col min="8" max="8" width="35.42578125" style="430" customWidth="1"/>
    <col min="9" max="10" width="9.140625" style="430"/>
    <col min="11" max="11" width="0" style="430" hidden="1" customWidth="1"/>
    <col min="12" max="16384" width="9.140625" style="430"/>
  </cols>
  <sheetData>
    <row r="1" spans="1:11" x14ac:dyDescent="0.2">
      <c r="B1" s="365" t="str">
        <f>valDistrName &amp;" (" &amp; valorg4code &amp; ")"</f>
        <v>Org Name (Org )</v>
      </c>
      <c r="C1" s="365"/>
      <c r="D1" s="364"/>
      <c r="E1" s="364"/>
      <c r="F1" s="364"/>
      <c r="G1" s="364"/>
      <c r="H1" s="424"/>
    </row>
    <row r="2" spans="1:11" ht="13.5" thickBot="1" x14ac:dyDescent="0.25">
      <c r="B2" s="605"/>
      <c r="C2" s="605"/>
      <c r="D2" s="605"/>
      <c r="E2" s="605"/>
      <c r="F2" s="605"/>
      <c r="G2" s="605"/>
      <c r="H2" s="605"/>
    </row>
    <row r="3" spans="1:11" ht="24" thickBot="1" x14ac:dyDescent="0.25">
      <c r="B3" s="606" t="s">
        <v>2113</v>
      </c>
      <c r="C3" s="607"/>
      <c r="D3" s="607"/>
      <c r="E3" s="607"/>
      <c r="F3" s="607"/>
      <c r="G3" s="607"/>
      <c r="H3" s="608"/>
    </row>
    <row r="4" spans="1:11" ht="24" thickBot="1" x14ac:dyDescent="0.25">
      <c r="B4" s="371"/>
      <c r="C4" s="371"/>
      <c r="D4" s="371"/>
      <c r="E4" s="371"/>
      <c r="F4" s="371"/>
      <c r="G4" s="371"/>
      <c r="H4" s="371"/>
    </row>
    <row r="5" spans="1:11" ht="30" customHeight="1" thickBot="1" x14ac:dyDescent="0.25">
      <c r="B5" s="615" t="s">
        <v>2155</v>
      </c>
      <c r="C5" s="616"/>
      <c r="D5" s="616"/>
      <c r="E5" s="616"/>
      <c r="F5" s="616"/>
      <c r="G5" s="616"/>
      <c r="H5" s="428" t="s">
        <v>2140</v>
      </c>
    </row>
    <row r="6" spans="1:11" ht="9.75" customHeight="1" x14ac:dyDescent="0.2">
      <c r="B6" s="363"/>
      <c r="C6" s="363"/>
      <c r="D6" s="363"/>
      <c r="E6" s="363"/>
      <c r="F6" s="363"/>
      <c r="G6" s="363"/>
      <c r="H6" s="363"/>
    </row>
    <row r="7" spans="1:11" ht="99" customHeight="1" x14ac:dyDescent="0.2">
      <c r="B7" s="609" t="s">
        <v>2180</v>
      </c>
      <c r="C7" s="610"/>
      <c r="D7" s="610"/>
      <c r="E7" s="610"/>
      <c r="F7" s="610"/>
      <c r="G7" s="610"/>
      <c r="H7" s="611"/>
    </row>
    <row r="8" spans="1:11" ht="44.25" customHeight="1" x14ac:dyDescent="0.2">
      <c r="B8" s="617" t="s">
        <v>2182</v>
      </c>
      <c r="C8" s="618"/>
      <c r="D8" s="618"/>
      <c r="E8" s="618"/>
      <c r="F8" s="618"/>
      <c r="G8" s="618"/>
      <c r="H8" s="619"/>
    </row>
    <row r="9" spans="1:11" ht="51" customHeight="1" x14ac:dyDescent="0.2">
      <c r="B9" s="624" t="s">
        <v>2181</v>
      </c>
      <c r="C9" s="625"/>
      <c r="D9" s="625"/>
      <c r="E9" s="625"/>
      <c r="F9" s="625"/>
      <c r="G9" s="625"/>
      <c r="H9" s="626"/>
    </row>
    <row r="10" spans="1:11" ht="24.75" customHeight="1" x14ac:dyDescent="0.2">
      <c r="B10" s="620" t="s">
        <v>2156</v>
      </c>
      <c r="C10" s="621"/>
      <c r="D10" s="621"/>
      <c r="E10" s="621"/>
      <c r="F10" s="621"/>
      <c r="G10" s="621"/>
      <c r="H10" s="622"/>
    </row>
    <row r="11" spans="1:11" ht="48" customHeight="1" x14ac:dyDescent="0.2">
      <c r="B11" s="623" t="s">
        <v>2163</v>
      </c>
      <c r="C11" s="623"/>
      <c r="D11" s="623"/>
      <c r="E11" s="623"/>
      <c r="F11" s="623"/>
      <c r="G11" s="623"/>
      <c r="H11" s="623"/>
    </row>
    <row r="12" spans="1:11" s="361" customFormat="1" ht="36.75" customHeight="1" x14ac:dyDescent="0.25">
      <c r="A12" s="362"/>
      <c r="B12" s="612" t="s">
        <v>2112</v>
      </c>
      <c r="C12" s="613"/>
      <c r="D12" s="614"/>
      <c r="E12" s="614"/>
      <c r="F12" s="614"/>
      <c r="G12" s="614"/>
      <c r="H12" s="445">
        <f>valAllocation</f>
        <v>0</v>
      </c>
    </row>
    <row r="13" spans="1:11" s="361" customFormat="1" ht="36.75" customHeight="1" x14ac:dyDescent="0.25">
      <c r="A13" s="362"/>
      <c r="B13" s="654" t="s">
        <v>2111</v>
      </c>
      <c r="C13" s="655"/>
      <c r="D13" s="656"/>
      <c r="E13" s="656"/>
      <c r="F13" s="656"/>
      <c r="G13" s="656"/>
      <c r="H13" s="367"/>
      <c r="K13" s="361" t="b">
        <v>0</v>
      </c>
    </row>
    <row r="14" spans="1:11" s="361" customFormat="1" ht="36.75" customHeight="1" x14ac:dyDescent="0.25">
      <c r="A14" s="362"/>
      <c r="B14" s="654" t="s">
        <v>2110</v>
      </c>
      <c r="C14" s="655"/>
      <c r="D14" s="656"/>
      <c r="E14" s="656"/>
      <c r="F14" s="656"/>
      <c r="G14" s="656"/>
      <c r="H14" s="368"/>
    </row>
    <row r="15" spans="1:11" s="361" customFormat="1" ht="36.75" customHeight="1" x14ac:dyDescent="0.25">
      <c r="A15" s="362"/>
      <c r="B15" s="654" t="s">
        <v>2109</v>
      </c>
      <c r="C15" s="655"/>
      <c r="D15" s="656"/>
      <c r="E15" s="656"/>
      <c r="F15" s="656"/>
      <c r="G15" s="656"/>
      <c r="H15" s="368"/>
    </row>
    <row r="16" spans="1:11" s="361" customFormat="1" ht="36.75" customHeight="1" x14ac:dyDescent="0.25">
      <c r="A16" s="362"/>
      <c r="B16" s="657" t="s">
        <v>2117</v>
      </c>
      <c r="C16" s="658"/>
      <c r="D16" s="659"/>
      <c r="E16" s="659"/>
      <c r="F16" s="659"/>
      <c r="G16" s="659"/>
      <c r="H16" s="368"/>
    </row>
    <row r="17" spans="1:10" s="361" customFormat="1" ht="36.75" customHeight="1" x14ac:dyDescent="0.25">
      <c r="A17" s="362"/>
      <c r="B17" s="657" t="s">
        <v>2118</v>
      </c>
      <c r="C17" s="658"/>
      <c r="D17" s="659"/>
      <c r="E17" s="659"/>
      <c r="F17" s="659"/>
      <c r="G17" s="659"/>
      <c r="H17" s="369"/>
    </row>
    <row r="18" spans="1:10" s="361" customFormat="1" ht="36.75" customHeight="1" x14ac:dyDescent="0.25">
      <c r="A18" s="362"/>
      <c r="B18" s="645" t="s">
        <v>2166</v>
      </c>
      <c r="C18" s="646"/>
      <c r="D18" s="647"/>
      <c r="E18" s="647"/>
      <c r="F18" s="647"/>
      <c r="G18" s="647"/>
      <c r="H18" s="370"/>
    </row>
    <row r="19" spans="1:10" ht="13.5" customHeight="1" x14ac:dyDescent="0.2">
      <c r="A19" s="437"/>
      <c r="B19" s="436"/>
      <c r="C19" s="436"/>
      <c r="D19" s="436"/>
      <c r="E19" s="436"/>
      <c r="F19" s="436"/>
      <c r="G19" s="436"/>
      <c r="H19" s="435"/>
    </row>
    <row r="20" spans="1:10" ht="39.75" customHeight="1" x14ac:dyDescent="0.25">
      <c r="A20" s="325"/>
      <c r="B20" s="648" t="s">
        <v>2157</v>
      </c>
      <c r="C20" s="649"/>
      <c r="D20" s="649"/>
      <c r="E20" s="649"/>
      <c r="F20" s="649"/>
      <c r="G20" s="649"/>
      <c r="H20" s="650"/>
      <c r="I20" s="325"/>
      <c r="J20" s="325"/>
    </row>
    <row r="21" spans="1:10" s="431" customFormat="1" ht="29.25" customHeight="1" x14ac:dyDescent="0.25">
      <c r="A21" s="325"/>
      <c r="B21" s="620" t="s">
        <v>2158</v>
      </c>
      <c r="C21" s="621"/>
      <c r="D21" s="621"/>
      <c r="E21" s="621"/>
      <c r="F21" s="621"/>
      <c r="G21" s="621"/>
      <c r="H21" s="622"/>
      <c r="I21" s="325"/>
      <c r="J21" s="325"/>
    </row>
    <row r="22" spans="1:10" ht="54" customHeight="1" x14ac:dyDescent="0.25">
      <c r="A22" s="325"/>
      <c r="B22" s="651"/>
      <c r="C22" s="652"/>
      <c r="D22" s="652"/>
      <c r="E22" s="652"/>
      <c r="F22" s="652"/>
      <c r="G22" s="652"/>
      <c r="H22" s="653"/>
      <c r="I22" s="325"/>
      <c r="J22" s="325"/>
    </row>
    <row r="23" spans="1:10" ht="14.25" customHeight="1" x14ac:dyDescent="0.2">
      <c r="A23" s="437"/>
      <c r="B23" s="438"/>
      <c r="C23" s="438"/>
      <c r="D23" s="438"/>
      <c r="E23" s="438"/>
      <c r="F23" s="438"/>
      <c r="G23" s="438"/>
      <c r="H23" s="438"/>
      <c r="I23" s="433"/>
      <c r="J23" s="433"/>
    </row>
    <row r="24" spans="1:10" ht="29.25" customHeight="1" x14ac:dyDescent="0.25">
      <c r="A24" s="325"/>
      <c r="B24" s="638" t="s">
        <v>2167</v>
      </c>
      <c r="C24" s="639"/>
      <c r="D24" s="639"/>
      <c r="E24" s="639"/>
      <c r="F24" s="639"/>
      <c r="G24" s="639"/>
      <c r="H24" s="640" t="s">
        <v>2140</v>
      </c>
      <c r="I24" s="325"/>
      <c r="J24" s="325"/>
    </row>
    <row r="25" spans="1:10" ht="49.5" customHeight="1" x14ac:dyDescent="0.25">
      <c r="A25" s="325"/>
      <c r="B25" s="620" t="s">
        <v>2159</v>
      </c>
      <c r="C25" s="621"/>
      <c r="D25" s="621"/>
      <c r="E25" s="621"/>
      <c r="F25" s="621"/>
      <c r="G25" s="621"/>
      <c r="H25" s="641"/>
      <c r="I25" s="325"/>
      <c r="J25" s="325"/>
    </row>
    <row r="26" spans="1:10" ht="22.5" customHeight="1" x14ac:dyDescent="0.25">
      <c r="A26" s="437"/>
      <c r="B26" s="436"/>
      <c r="C26" s="436"/>
      <c r="D26" s="436"/>
      <c r="E26" s="436"/>
      <c r="F26" s="436"/>
      <c r="G26" s="436"/>
      <c r="H26" s="435"/>
      <c r="I26" s="325"/>
      <c r="J26" s="325"/>
    </row>
    <row r="27" spans="1:10" ht="18" customHeight="1" x14ac:dyDescent="0.25">
      <c r="A27" s="325"/>
      <c r="B27" s="439" t="s">
        <v>2108</v>
      </c>
      <c r="C27" s="440"/>
      <c r="D27" s="440"/>
      <c r="E27" s="440"/>
      <c r="F27" s="440"/>
      <c r="G27" s="440"/>
      <c r="H27" s="441"/>
      <c r="I27" s="325"/>
      <c r="J27" s="325"/>
    </row>
    <row r="28" spans="1:10" ht="38.25" customHeight="1" x14ac:dyDescent="0.2">
      <c r="A28" s="432"/>
      <c r="B28" s="642" t="s">
        <v>2162</v>
      </c>
      <c r="C28" s="643"/>
      <c r="D28" s="644"/>
      <c r="E28" s="644"/>
      <c r="F28" s="644"/>
      <c r="G28" s="644"/>
      <c r="H28" s="442">
        <f>H13</f>
        <v>0</v>
      </c>
      <c r="I28" s="431"/>
      <c r="J28" s="431"/>
    </row>
    <row r="29" spans="1:10" ht="38.25" customHeight="1" x14ac:dyDescent="0.25">
      <c r="A29" s="325"/>
      <c r="B29" s="642" t="s">
        <v>2165</v>
      </c>
      <c r="C29" s="643"/>
      <c r="D29" s="644"/>
      <c r="E29" s="644"/>
      <c r="F29" s="644"/>
      <c r="G29" s="644"/>
      <c r="H29" s="442">
        <f>IF(H13=0,0,H13/SUM(H14+H18))</f>
        <v>0</v>
      </c>
      <c r="I29" s="325"/>
      <c r="J29" s="325"/>
    </row>
    <row r="30" spans="1:10" ht="38.25" customHeight="1" x14ac:dyDescent="0.25">
      <c r="A30" s="325"/>
      <c r="B30" s="635" t="s">
        <v>2160</v>
      </c>
      <c r="C30" s="636"/>
      <c r="D30" s="636"/>
      <c r="E30" s="636"/>
      <c r="F30" s="636"/>
      <c r="G30" s="637"/>
      <c r="H30" s="449">
        <f>H18</f>
        <v>0</v>
      </c>
      <c r="I30" s="325"/>
      <c r="J30" s="325"/>
    </row>
    <row r="31" spans="1:10" ht="38.25" customHeight="1" x14ac:dyDescent="0.25">
      <c r="A31" s="325"/>
      <c r="B31" s="632" t="s">
        <v>2171</v>
      </c>
      <c r="C31" s="633"/>
      <c r="D31" s="634"/>
      <c r="E31" s="634"/>
      <c r="F31" s="634"/>
      <c r="G31" s="634"/>
      <c r="H31" s="442">
        <f>H30*H29</f>
        <v>0</v>
      </c>
      <c r="I31" s="325"/>
      <c r="J31" s="325"/>
    </row>
    <row r="32" spans="1:10" ht="15" x14ac:dyDescent="0.25">
      <c r="A32" s="325"/>
      <c r="B32" s="325"/>
      <c r="C32" s="325"/>
      <c r="D32" s="325"/>
      <c r="E32" s="325"/>
      <c r="F32" s="325"/>
      <c r="G32" s="325"/>
      <c r="H32" s="434"/>
      <c r="I32" s="325"/>
      <c r="J32" s="433"/>
    </row>
    <row r="33" spans="1:10" ht="33.75" customHeight="1" x14ac:dyDescent="0.25">
      <c r="A33" s="430"/>
      <c r="B33" s="631" t="s">
        <v>2168</v>
      </c>
      <c r="C33" s="631"/>
      <c r="D33" s="631"/>
      <c r="E33" s="631"/>
      <c r="F33" s="631"/>
      <c r="G33" s="631"/>
      <c r="H33" s="631"/>
      <c r="I33" s="325"/>
      <c r="J33" s="325"/>
    </row>
    <row r="34" spans="1:10" ht="33.75" customHeight="1" x14ac:dyDescent="0.25">
      <c r="A34" s="430"/>
      <c r="B34" s="628"/>
      <c r="C34" s="629"/>
      <c r="D34" s="629"/>
      <c r="E34" s="629"/>
      <c r="F34" s="629"/>
      <c r="G34" s="629"/>
      <c r="H34" s="630"/>
      <c r="I34" s="325"/>
      <c r="J34" s="325"/>
    </row>
    <row r="35" spans="1:10" ht="33.75" customHeight="1" x14ac:dyDescent="0.25">
      <c r="A35" s="430"/>
      <c r="B35" s="627" t="s">
        <v>2161</v>
      </c>
      <c r="C35" s="627"/>
      <c r="D35" s="627"/>
      <c r="E35" s="627"/>
      <c r="F35" s="627"/>
      <c r="G35" s="627"/>
      <c r="H35" s="325"/>
    </row>
    <row r="36" spans="1:10" ht="33.75" customHeight="1" x14ac:dyDescent="0.25">
      <c r="A36" s="325"/>
      <c r="B36" s="628"/>
      <c r="C36" s="629"/>
      <c r="D36" s="629"/>
      <c r="E36" s="629"/>
      <c r="F36" s="629"/>
      <c r="G36" s="629"/>
      <c r="H36" s="630"/>
    </row>
  </sheetData>
  <sheetProtection algorithmName="SHA-512" hashValue="MrPRCAZ03VN+CslEhczVLDQm9RW7CpGTBydtZwkW9wRyJT6F/jml1rguObakRyZk/CHk56hrCXpxo7OMz2f3kA==" saltValue="BGWywOMpL8X6s+Yz6u7rYw==" spinCount="100000" sheet="1" objects="1" scenarios="1"/>
  <mergeCells count="29">
    <mergeCell ref="B18:G18"/>
    <mergeCell ref="B20:H20"/>
    <mergeCell ref="B22:H22"/>
    <mergeCell ref="B13:G13"/>
    <mergeCell ref="B14:G14"/>
    <mergeCell ref="B15:G15"/>
    <mergeCell ref="B16:G16"/>
    <mergeCell ref="B17:G17"/>
    <mergeCell ref="B30:G30"/>
    <mergeCell ref="B21:H21"/>
    <mergeCell ref="B24:G24"/>
    <mergeCell ref="B25:G25"/>
    <mergeCell ref="H24:H25"/>
    <mergeCell ref="B28:G28"/>
    <mergeCell ref="B29:G29"/>
    <mergeCell ref="B35:G35"/>
    <mergeCell ref="B36:H36"/>
    <mergeCell ref="B34:H34"/>
    <mergeCell ref="B33:H33"/>
    <mergeCell ref="B31:G31"/>
    <mergeCell ref="B2:H2"/>
    <mergeCell ref="B3:H3"/>
    <mergeCell ref="B7:H7"/>
    <mergeCell ref="B12:G12"/>
    <mergeCell ref="B5:G5"/>
    <mergeCell ref="B8:H8"/>
    <mergeCell ref="B10:H10"/>
    <mergeCell ref="B11:H11"/>
    <mergeCell ref="B9:H9"/>
  </mergeCells>
  <dataValidations count="1">
    <dataValidation type="list" allowBlank="1" showInputMessage="1" showErrorMessage="1" sqref="H5 H24:H25">
      <formula1>"Select one, Yes, No"</formula1>
    </dataValidation>
  </dataValidations>
  <hyperlinks>
    <hyperlink ref="B10:H10" r:id="rId1" display="USED Guidance for Equitable Services for Private Schools under ESSA"/>
    <hyperlink ref="B21" r:id="rId2"/>
    <hyperlink ref="B25" r:id="rId3"/>
  </hyperlinks>
  <printOptions horizontalCentered="1"/>
  <pageMargins left="0.25" right="0.25" top="0.25" bottom="0.25" header="0.3" footer="0.3"/>
  <pageSetup scale="80" orientation="portrait" r:id="rId4"/>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O31"/>
  <sheetViews>
    <sheetView showGridLines="0" showRowColHeaders="0" zoomScaleNormal="100" workbookViewId="0"/>
  </sheetViews>
  <sheetFormatPr defaultColWidth="9.140625" defaultRowHeight="15" x14ac:dyDescent="0.25"/>
  <cols>
    <col min="1" max="1" width="3.7109375" style="373" customWidth="1"/>
    <col min="2" max="5" width="9.140625" style="373"/>
    <col min="6" max="8" width="9.7109375" style="373" customWidth="1"/>
    <col min="9" max="10" width="12.7109375" style="373" customWidth="1"/>
    <col min="11" max="11" width="10.85546875" style="373" customWidth="1"/>
    <col min="12" max="13" width="12.7109375" style="373" customWidth="1"/>
    <col min="14" max="16384" width="9.140625" style="373"/>
  </cols>
  <sheetData>
    <row r="1" spans="2:15" x14ac:dyDescent="0.25">
      <c r="B1" s="452" t="str">
        <f>valDistrName &amp;" (" &amp; valorg4code &amp; ")"</f>
        <v>Org Name (Org )</v>
      </c>
      <c r="C1" s="453"/>
      <c r="D1" s="453"/>
      <c r="E1" s="453"/>
      <c r="F1" s="453"/>
      <c r="G1" s="453"/>
      <c r="H1" s="453"/>
      <c r="I1" s="453"/>
      <c r="J1" s="453"/>
      <c r="K1" s="453"/>
      <c r="L1" s="453"/>
      <c r="M1" s="454"/>
    </row>
    <row r="2" spans="2:15" ht="24" customHeight="1" x14ac:dyDescent="0.25">
      <c r="B2" s="681" t="s">
        <v>2107</v>
      </c>
      <c r="C2" s="682"/>
      <c r="D2" s="682"/>
      <c r="E2" s="682"/>
      <c r="F2" s="682"/>
      <c r="G2" s="682"/>
      <c r="H2" s="682"/>
      <c r="I2" s="682"/>
      <c r="J2" s="682"/>
      <c r="K2" s="682"/>
      <c r="L2" s="682"/>
      <c r="M2" s="683"/>
    </row>
    <row r="3" spans="2:15" ht="9" customHeight="1" x14ac:dyDescent="0.25">
      <c r="B3" s="455"/>
      <c r="C3" s="456"/>
      <c r="D3" s="456"/>
      <c r="E3" s="456"/>
      <c r="F3" s="456"/>
      <c r="G3" s="456"/>
      <c r="H3" s="456"/>
      <c r="I3" s="456"/>
      <c r="J3" s="456"/>
      <c r="K3" s="456"/>
      <c r="L3" s="456"/>
      <c r="M3" s="457"/>
    </row>
    <row r="4" spans="2:15" ht="15.75" customHeight="1" x14ac:dyDescent="0.25">
      <c r="B4" s="684" t="s">
        <v>2114</v>
      </c>
      <c r="C4" s="685"/>
      <c r="D4" s="685"/>
      <c r="E4" s="685"/>
      <c r="F4" s="685"/>
      <c r="G4" s="685"/>
      <c r="H4" s="685"/>
      <c r="I4" s="685"/>
      <c r="J4" s="685"/>
      <c r="K4" s="685"/>
      <c r="L4" s="685"/>
      <c r="M4" s="686"/>
    </row>
    <row r="5" spans="2:15" ht="63.75" customHeight="1" x14ac:dyDescent="0.25">
      <c r="B5" s="695" t="s">
        <v>2174</v>
      </c>
      <c r="C5" s="696"/>
      <c r="D5" s="696"/>
      <c r="E5" s="696"/>
      <c r="F5" s="696"/>
      <c r="G5" s="696"/>
      <c r="H5" s="697"/>
      <c r="I5" s="693" t="s">
        <v>2175</v>
      </c>
      <c r="J5" s="694"/>
      <c r="K5" s="678"/>
      <c r="L5" s="374" t="s">
        <v>2141</v>
      </c>
      <c r="M5" s="450" t="s">
        <v>2106</v>
      </c>
    </row>
    <row r="6" spans="2:15" ht="13.5" customHeight="1" x14ac:dyDescent="0.25">
      <c r="B6" s="375"/>
      <c r="C6" s="376"/>
      <c r="D6" s="376"/>
      <c r="E6" s="376"/>
      <c r="F6" s="376"/>
      <c r="G6" s="376"/>
      <c r="H6" s="377"/>
      <c r="I6" s="378" t="s">
        <v>2104</v>
      </c>
      <c r="J6" s="379" t="s">
        <v>2105</v>
      </c>
      <c r="K6" s="679"/>
      <c r="L6" s="451" t="s">
        <v>2104</v>
      </c>
      <c r="M6" s="379" t="s">
        <v>2104</v>
      </c>
    </row>
    <row r="7" spans="2:15" ht="20.25" customHeight="1" x14ac:dyDescent="0.25">
      <c r="B7" s="687" t="s">
        <v>2103</v>
      </c>
      <c r="C7" s="688"/>
      <c r="D7" s="688"/>
      <c r="E7" s="688"/>
      <c r="F7" s="688"/>
      <c r="G7" s="688"/>
      <c r="H7" s="689"/>
      <c r="I7" s="380">
        <f>valprivateEnr</f>
        <v>0</v>
      </c>
      <c r="J7" s="381">
        <f t="shared" ref="J7:J12" si="0">IF($I$13=0,0,I7/$I$13)</f>
        <v>0</v>
      </c>
      <c r="K7" s="679"/>
      <c r="L7" s="415" t="s">
        <v>2102</v>
      </c>
      <c r="M7" s="382">
        <f>I7</f>
        <v>0</v>
      </c>
    </row>
    <row r="8" spans="2:15" ht="18" customHeight="1" x14ac:dyDescent="0.25">
      <c r="B8" s="672" t="s">
        <v>2176</v>
      </c>
      <c r="C8" s="673"/>
      <c r="D8" s="673"/>
      <c r="E8" s="673"/>
      <c r="F8" s="673"/>
      <c r="G8" s="673"/>
      <c r="H8" s="674"/>
      <c r="I8" s="391"/>
      <c r="J8" s="383">
        <f t="shared" si="0"/>
        <v>0</v>
      </c>
      <c r="K8" s="679"/>
      <c r="L8" s="416" t="s">
        <v>2102</v>
      </c>
      <c r="M8" s="384">
        <f>I8</f>
        <v>0</v>
      </c>
      <c r="O8" s="414" t="e">
        <f>I8/valAllocation</f>
        <v>#DIV/0!</v>
      </c>
    </row>
    <row r="9" spans="2:15" ht="18" customHeight="1" x14ac:dyDescent="0.25">
      <c r="B9" s="672" t="s">
        <v>2088</v>
      </c>
      <c r="C9" s="673"/>
      <c r="D9" s="673"/>
      <c r="E9" s="673"/>
      <c r="F9" s="673"/>
      <c r="G9" s="673"/>
      <c r="H9" s="674"/>
      <c r="I9" s="391"/>
      <c r="J9" s="383">
        <f t="shared" si="0"/>
        <v>0</v>
      </c>
      <c r="K9" s="680"/>
      <c r="L9" s="393"/>
      <c r="M9" s="384">
        <f>I9+L9</f>
        <v>0</v>
      </c>
    </row>
    <row r="10" spans="2:15" ht="18" customHeight="1" x14ac:dyDescent="0.25">
      <c r="B10" s="672" t="s">
        <v>2089</v>
      </c>
      <c r="C10" s="673"/>
      <c r="D10" s="673"/>
      <c r="E10" s="673"/>
      <c r="F10" s="673"/>
      <c r="G10" s="673"/>
      <c r="H10" s="674"/>
      <c r="I10" s="391"/>
      <c r="J10" s="383">
        <f t="shared" si="0"/>
        <v>0</v>
      </c>
      <c r="K10" s="459" t="s">
        <v>2177</v>
      </c>
      <c r="L10" s="393"/>
      <c r="M10" s="384">
        <f>I10+L10</f>
        <v>0</v>
      </c>
    </row>
    <row r="11" spans="2:15" ht="18" customHeight="1" x14ac:dyDescent="0.25">
      <c r="B11" s="672" t="s">
        <v>2101</v>
      </c>
      <c r="C11" s="673"/>
      <c r="D11" s="673"/>
      <c r="E11" s="673"/>
      <c r="F11" s="673"/>
      <c r="G11" s="673"/>
      <c r="H11" s="674"/>
      <c r="I11" s="391"/>
      <c r="J11" s="383">
        <f t="shared" si="0"/>
        <v>0</v>
      </c>
      <c r="K11" s="383">
        <f>IF(I11=0,0,I11/(I11+I12))</f>
        <v>0</v>
      </c>
      <c r="L11" s="393"/>
      <c r="M11" s="384">
        <f>I11+L11</f>
        <v>0</v>
      </c>
      <c r="O11" s="458"/>
    </row>
    <row r="12" spans="2:15" ht="18" customHeight="1" thickBot="1" x14ac:dyDescent="0.3">
      <c r="B12" s="675" t="s">
        <v>2100</v>
      </c>
      <c r="C12" s="676"/>
      <c r="D12" s="676"/>
      <c r="E12" s="676"/>
      <c r="F12" s="676"/>
      <c r="G12" s="676"/>
      <c r="H12" s="677"/>
      <c r="I12" s="392"/>
      <c r="J12" s="385">
        <f t="shared" si="0"/>
        <v>0</v>
      </c>
      <c r="K12" s="460"/>
      <c r="L12" s="394"/>
      <c r="M12" s="386">
        <f>I12+L12</f>
        <v>0</v>
      </c>
    </row>
    <row r="13" spans="2:15" x14ac:dyDescent="0.25">
      <c r="B13" s="690" t="s">
        <v>2099</v>
      </c>
      <c r="C13" s="691"/>
      <c r="D13" s="691"/>
      <c r="E13" s="691"/>
      <c r="F13" s="691"/>
      <c r="G13" s="691"/>
      <c r="H13" s="692"/>
      <c r="I13" s="387">
        <f>SUM(I7:I12)</f>
        <v>0</v>
      </c>
      <c r="J13" s="388">
        <f>SUM(J7:J12)</f>
        <v>0</v>
      </c>
      <c r="K13" s="388"/>
      <c r="L13" s="389"/>
      <c r="M13" s="390">
        <f>SUM(M7:M12)</f>
        <v>0</v>
      </c>
    </row>
    <row r="14" spans="2:15" ht="22.5" customHeight="1" x14ac:dyDescent="0.25">
      <c r="B14" s="669" t="s">
        <v>2142</v>
      </c>
      <c r="C14" s="670"/>
      <c r="D14" s="670"/>
      <c r="E14" s="670"/>
      <c r="F14" s="670"/>
      <c r="G14" s="670"/>
      <c r="H14" s="670"/>
      <c r="I14" s="670"/>
      <c r="J14" s="670"/>
      <c r="K14" s="670"/>
      <c r="L14" s="670"/>
      <c r="M14" s="671"/>
    </row>
    <row r="15" spans="2:15" ht="15.75" customHeight="1" x14ac:dyDescent="0.25">
      <c r="B15" s="698" t="s">
        <v>2173</v>
      </c>
      <c r="C15" s="698"/>
      <c r="D15" s="698"/>
      <c r="E15" s="698"/>
      <c r="F15" s="698"/>
      <c r="G15" s="698"/>
      <c r="H15" s="698"/>
      <c r="I15" s="699" t="s">
        <v>2143</v>
      </c>
      <c r="J15" s="699"/>
      <c r="K15" s="699"/>
      <c r="L15" s="699"/>
      <c r="M15" s="451" t="s">
        <v>2064</v>
      </c>
    </row>
    <row r="16" spans="2:15" ht="32.25" customHeight="1" x14ac:dyDescent="0.25">
      <c r="B16" s="707" t="s">
        <v>2115</v>
      </c>
      <c r="C16" s="708"/>
      <c r="D16" s="708"/>
      <c r="E16" s="708"/>
      <c r="F16" s="708"/>
      <c r="G16" s="708"/>
      <c r="H16" s="709"/>
      <c r="I16" s="722"/>
      <c r="J16" s="723"/>
      <c r="K16" s="723"/>
      <c r="L16" s="724"/>
      <c r="M16" s="446"/>
    </row>
    <row r="17" spans="2:13" ht="32.25" customHeight="1" x14ac:dyDescent="0.25">
      <c r="B17" s="710" t="s">
        <v>2098</v>
      </c>
      <c r="C17" s="711"/>
      <c r="D17" s="711"/>
      <c r="E17" s="711"/>
      <c r="F17" s="711"/>
      <c r="G17" s="711"/>
      <c r="H17" s="712"/>
      <c r="I17" s="725"/>
      <c r="J17" s="726"/>
      <c r="K17" s="726"/>
      <c r="L17" s="727"/>
      <c r="M17" s="447"/>
    </row>
    <row r="18" spans="2:13" ht="32.25" customHeight="1" x14ac:dyDescent="0.25">
      <c r="B18" s="713" t="s">
        <v>2097</v>
      </c>
      <c r="C18" s="714"/>
      <c r="D18" s="714"/>
      <c r="E18" s="714"/>
      <c r="F18" s="714"/>
      <c r="G18" s="714"/>
      <c r="H18" s="715"/>
      <c r="I18" s="728"/>
      <c r="J18" s="729"/>
      <c r="K18" s="729"/>
      <c r="L18" s="730"/>
      <c r="M18" s="448"/>
    </row>
    <row r="19" spans="2:13" ht="18.75" customHeight="1" x14ac:dyDescent="0.25">
      <c r="B19" s="716" t="s">
        <v>2116</v>
      </c>
      <c r="C19" s="717"/>
      <c r="D19" s="717"/>
      <c r="E19" s="717"/>
      <c r="F19" s="717"/>
      <c r="G19" s="717"/>
      <c r="H19" s="717"/>
      <c r="I19" s="717"/>
      <c r="J19" s="717"/>
      <c r="K19" s="717"/>
      <c r="L19" s="717"/>
      <c r="M19" s="718"/>
    </row>
    <row r="20" spans="2:13" ht="210" customHeight="1" x14ac:dyDescent="0.25">
      <c r="B20" s="719" t="s">
        <v>2172</v>
      </c>
      <c r="C20" s="720"/>
      <c r="D20" s="720"/>
      <c r="E20" s="720"/>
      <c r="F20" s="720"/>
      <c r="G20" s="720"/>
      <c r="H20" s="720"/>
      <c r="I20" s="720"/>
      <c r="J20" s="720"/>
      <c r="K20" s="720"/>
      <c r="L20" s="720"/>
      <c r="M20" s="721"/>
    </row>
    <row r="21" spans="2:13" x14ac:dyDescent="0.25">
      <c r="B21" s="455"/>
      <c r="C21" s="456"/>
      <c r="D21" s="456"/>
      <c r="E21" s="456"/>
      <c r="F21" s="704" t="s">
        <v>2096</v>
      </c>
      <c r="G21" s="705"/>
      <c r="H21" s="706"/>
      <c r="I21" s="705" t="s">
        <v>2144</v>
      </c>
      <c r="J21" s="705"/>
      <c r="K21" s="705"/>
      <c r="L21" s="705"/>
      <c r="M21" s="706"/>
    </row>
    <row r="22" spans="2:13" ht="38.25" customHeight="1" x14ac:dyDescent="0.25">
      <c r="B22" s="701" t="s">
        <v>2095</v>
      </c>
      <c r="C22" s="702"/>
      <c r="D22" s="702"/>
      <c r="E22" s="703"/>
      <c r="F22" s="418" t="s">
        <v>2094</v>
      </c>
      <c r="G22" s="418" t="s">
        <v>2093</v>
      </c>
      <c r="H22" s="418" t="s">
        <v>2092</v>
      </c>
      <c r="I22" s="663" t="s">
        <v>2091</v>
      </c>
      <c r="J22" s="664"/>
      <c r="K22" s="665"/>
      <c r="L22" s="663" t="s">
        <v>2090</v>
      </c>
      <c r="M22" s="700"/>
    </row>
    <row r="23" spans="2:13" ht="39.75" customHeight="1" x14ac:dyDescent="0.25">
      <c r="B23" s="660"/>
      <c r="C23" s="661"/>
      <c r="D23" s="661"/>
      <c r="E23" s="662"/>
      <c r="F23" s="417"/>
      <c r="G23" s="417"/>
      <c r="H23" s="417"/>
      <c r="I23" s="666"/>
      <c r="J23" s="667"/>
      <c r="K23" s="668"/>
      <c r="L23" s="737"/>
      <c r="M23" s="738"/>
    </row>
    <row r="24" spans="2:13" ht="39.75" customHeight="1" x14ac:dyDescent="0.25">
      <c r="B24" s="660"/>
      <c r="C24" s="661"/>
      <c r="D24" s="661"/>
      <c r="E24" s="662"/>
      <c r="F24" s="417"/>
      <c r="G24" s="417"/>
      <c r="H24" s="417"/>
      <c r="I24" s="666"/>
      <c r="J24" s="667"/>
      <c r="K24" s="668"/>
      <c r="L24" s="737"/>
      <c r="M24" s="738"/>
    </row>
    <row r="25" spans="2:13" ht="39.75" customHeight="1" x14ac:dyDescent="0.25">
      <c r="B25" s="660"/>
      <c r="C25" s="661"/>
      <c r="D25" s="661"/>
      <c r="E25" s="662"/>
      <c r="F25" s="417"/>
      <c r="G25" s="417"/>
      <c r="H25" s="417"/>
      <c r="I25" s="666"/>
      <c r="J25" s="667"/>
      <c r="K25" s="668"/>
      <c r="L25" s="737"/>
      <c r="M25" s="738"/>
    </row>
    <row r="26" spans="2:13" ht="39.75" customHeight="1" x14ac:dyDescent="0.25">
      <c r="B26" s="660"/>
      <c r="C26" s="661"/>
      <c r="D26" s="661"/>
      <c r="E26" s="662"/>
      <c r="F26" s="417"/>
      <c r="G26" s="417"/>
      <c r="H26" s="417"/>
      <c r="I26" s="666"/>
      <c r="J26" s="667"/>
      <c r="K26" s="668"/>
      <c r="L26" s="737"/>
      <c r="M26" s="738"/>
    </row>
    <row r="27" spans="2:13" ht="39.75" customHeight="1" x14ac:dyDescent="0.25">
      <c r="B27" s="660"/>
      <c r="C27" s="661"/>
      <c r="D27" s="661"/>
      <c r="E27" s="662"/>
      <c r="F27" s="417"/>
      <c r="G27" s="417"/>
      <c r="H27" s="417"/>
      <c r="I27" s="666"/>
      <c r="J27" s="667"/>
      <c r="K27" s="668"/>
      <c r="L27" s="737"/>
      <c r="M27" s="738"/>
    </row>
    <row r="28" spans="2:13" ht="39.75" customHeight="1" x14ac:dyDescent="0.25">
      <c r="B28" s="660"/>
      <c r="C28" s="661"/>
      <c r="D28" s="661"/>
      <c r="E28" s="662"/>
      <c r="F28" s="417"/>
      <c r="G28" s="417"/>
      <c r="H28" s="417"/>
      <c r="I28" s="666"/>
      <c r="J28" s="667"/>
      <c r="K28" s="668"/>
      <c r="L28" s="737"/>
      <c r="M28" s="738"/>
    </row>
    <row r="29" spans="2:13" ht="39.75" customHeight="1" x14ac:dyDescent="0.25">
      <c r="B29" s="660"/>
      <c r="C29" s="661"/>
      <c r="D29" s="661"/>
      <c r="E29" s="662"/>
      <c r="F29" s="417"/>
      <c r="G29" s="417"/>
      <c r="H29" s="417"/>
      <c r="I29" s="666"/>
      <c r="J29" s="667"/>
      <c r="K29" s="668"/>
      <c r="L29" s="737"/>
      <c r="M29" s="738"/>
    </row>
    <row r="30" spans="2:13" ht="39.75" customHeight="1" x14ac:dyDescent="0.25">
      <c r="B30" s="660"/>
      <c r="C30" s="661"/>
      <c r="D30" s="661"/>
      <c r="E30" s="662"/>
      <c r="F30" s="417"/>
      <c r="G30" s="417"/>
      <c r="H30" s="417"/>
      <c r="I30" s="666"/>
      <c r="J30" s="667"/>
      <c r="K30" s="668"/>
      <c r="L30" s="737"/>
      <c r="M30" s="738"/>
    </row>
    <row r="31" spans="2:13" ht="39.75" customHeight="1" x14ac:dyDescent="0.25">
      <c r="B31" s="731"/>
      <c r="C31" s="732"/>
      <c r="D31" s="732"/>
      <c r="E31" s="733"/>
      <c r="F31" s="419"/>
      <c r="G31" s="419"/>
      <c r="H31" s="419"/>
      <c r="I31" s="734"/>
      <c r="J31" s="735"/>
      <c r="K31" s="736"/>
      <c r="L31" s="739"/>
      <c r="M31" s="740"/>
    </row>
  </sheetData>
  <sheetProtection algorithmName="SHA-512" hashValue="nf9iTTjmigh5iSqOUhXXshSyR4IRuVs1PAwMksgF1eCvPyNkbULEx9YQB13HEtvxZE8YPcdLNSycDAdk2cg3cw==" saltValue="ago2EpyoYj3SiN5kOPGhxA==" spinCount="100000" sheet="1" objects="1" scenarios="1"/>
  <mergeCells count="55">
    <mergeCell ref="L29:M29"/>
    <mergeCell ref="L30:M30"/>
    <mergeCell ref="L31:M31"/>
    <mergeCell ref="I21:M21"/>
    <mergeCell ref="L24:M24"/>
    <mergeCell ref="L25:M25"/>
    <mergeCell ref="L26:M26"/>
    <mergeCell ref="L27:M27"/>
    <mergeCell ref="L28:M28"/>
    <mergeCell ref="L23:M23"/>
    <mergeCell ref="B30:E30"/>
    <mergeCell ref="B31:E31"/>
    <mergeCell ref="B28:E28"/>
    <mergeCell ref="B29:E29"/>
    <mergeCell ref="I28:K28"/>
    <mergeCell ref="I29:K29"/>
    <mergeCell ref="I30:K30"/>
    <mergeCell ref="I31:K31"/>
    <mergeCell ref="B15:H15"/>
    <mergeCell ref="I15:L15"/>
    <mergeCell ref="L22:M22"/>
    <mergeCell ref="B22:E22"/>
    <mergeCell ref="F21:H21"/>
    <mergeCell ref="B16:H16"/>
    <mergeCell ref="B17:H17"/>
    <mergeCell ref="B18:H18"/>
    <mergeCell ref="B19:M19"/>
    <mergeCell ref="B20:M20"/>
    <mergeCell ref="I16:L16"/>
    <mergeCell ref="I17:L17"/>
    <mergeCell ref="I18:L18"/>
    <mergeCell ref="B2:M2"/>
    <mergeCell ref="B4:M4"/>
    <mergeCell ref="B7:H7"/>
    <mergeCell ref="B8:H8"/>
    <mergeCell ref="B13:H13"/>
    <mergeCell ref="I5:J5"/>
    <mergeCell ref="B5:H5"/>
    <mergeCell ref="B14:M14"/>
    <mergeCell ref="B9:H9"/>
    <mergeCell ref="B10:H10"/>
    <mergeCell ref="B11:H11"/>
    <mergeCell ref="B12:H12"/>
    <mergeCell ref="K5:K9"/>
    <mergeCell ref="B24:E24"/>
    <mergeCell ref="B25:E25"/>
    <mergeCell ref="B26:E26"/>
    <mergeCell ref="B27:E27"/>
    <mergeCell ref="I22:K22"/>
    <mergeCell ref="I23:K23"/>
    <mergeCell ref="I24:K24"/>
    <mergeCell ref="I25:K25"/>
    <mergeCell ref="I26:K26"/>
    <mergeCell ref="I27:K27"/>
    <mergeCell ref="B23:E23"/>
  </mergeCells>
  <conditionalFormatting sqref="K11">
    <cfRule type="cellIs" dxfId="194" priority="1" operator="greaterThan">
      <formula>0.15</formula>
    </cfRule>
  </conditionalFormatting>
  <dataValidations count="2">
    <dataValidation type="custom" errorStyle="warning" allowBlank="1" showInputMessage="1" showErrorMessage="1" errorTitle="Warning" error="District Administration funds cannot exceed 2% of the total allocation." sqref="I8">
      <formula1>O8&lt;=0.02</formula1>
    </dataValidation>
    <dataValidation type="custom" errorStyle="warning" allowBlank="1" showInputMessage="1" showErrorMessage="1" prompt="REMINDER for districts with an allocation of at least $30,000: Not more than 15% of funds spent on technology may be used to support technology infrastructure." sqref="I11">
      <formula1>O11&gt;=0.15</formula1>
    </dataValidation>
  </dataValidations>
  <pageMargins left="0.2" right="0.2" top="0.25" bottom="0.25" header="0.3" footer="0.3"/>
  <pageSetup scale="81" fitToHeight="0" orientation="portrait" r:id="rId1"/>
  <rowBreaks count="1" manualBreakCount="1">
    <brk id="20" min="1"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0" tint="-0.249977111117893"/>
  </sheetPr>
  <dimension ref="A1:U122"/>
  <sheetViews>
    <sheetView showGridLines="0" showRowColHeaders="0" zoomScaleNormal="100" zoomScaleSheetLayoutView="100" workbookViewId="0"/>
  </sheetViews>
  <sheetFormatPr defaultColWidth="9.140625" defaultRowHeight="12.75" x14ac:dyDescent="0.2"/>
  <cols>
    <col min="1" max="1" width="1.7109375" style="101" customWidth="1"/>
    <col min="2" max="2" width="1.28515625" style="101" customWidth="1"/>
    <col min="3" max="3" width="5.28515625" style="100" customWidth="1"/>
    <col min="4" max="4" width="3.42578125" style="100" customWidth="1"/>
    <col min="5" max="5" width="9" style="100" customWidth="1"/>
    <col min="6" max="6" width="9.140625" style="100"/>
    <col min="7" max="8" width="9" style="100" customWidth="1"/>
    <col min="9" max="9" width="13.5703125" style="100" customWidth="1"/>
    <col min="10" max="10" width="10" style="100" customWidth="1"/>
    <col min="11" max="11" width="6.7109375" style="100" customWidth="1"/>
    <col min="12" max="13" width="8.5703125" style="100" hidden="1" customWidth="1"/>
    <col min="14" max="14" width="1.28515625" style="100" customWidth="1"/>
    <col min="15" max="15" width="14" style="100" customWidth="1"/>
    <col min="16" max="16" width="1.28515625" style="100" customWidth="1"/>
    <col min="17" max="17" width="27.5703125" style="99" customWidth="1"/>
    <col min="18" max="18" width="1.28515625" style="99" customWidth="1"/>
    <col min="19" max="19" width="25.42578125" style="98" customWidth="1"/>
    <col min="20" max="20" width="8" style="98" customWidth="1"/>
    <col min="21" max="21" width="1.28515625" style="98" customWidth="1"/>
    <col min="22" max="16384" width="9.140625" style="98"/>
  </cols>
  <sheetData>
    <row r="1" spans="1:21" ht="18" x14ac:dyDescent="0.25">
      <c r="B1" s="321" t="str">
        <f>valDistrName &amp; " ("&amp; valorg4code &amp; ")"</f>
        <v>Org Name (Org )</v>
      </c>
      <c r="C1" s="321"/>
      <c r="D1" s="322"/>
      <c r="E1" s="322"/>
      <c r="F1" s="322"/>
      <c r="G1" s="322"/>
      <c r="H1" s="322"/>
      <c r="I1" s="322"/>
      <c r="J1" s="322"/>
      <c r="K1" s="322"/>
      <c r="L1" s="323"/>
      <c r="M1" s="323"/>
      <c r="N1" s="323"/>
      <c r="O1" s="323"/>
      <c r="P1" s="323"/>
      <c r="Q1" s="323"/>
      <c r="R1" s="323"/>
      <c r="S1" s="762" t="str">
        <f>valFY &amp; " Title "&amp; valTitleabbr</f>
        <v>FY18 Title IVA</v>
      </c>
      <c r="T1" s="762"/>
      <c r="U1" s="762"/>
    </row>
    <row r="2" spans="1:21" ht="7.5" customHeight="1" thickBot="1" x14ac:dyDescent="0.25">
      <c r="S2" s="780"/>
      <c r="T2" s="780"/>
    </row>
    <row r="3" spans="1:21" s="289" customFormat="1" ht="26.25" customHeight="1" thickBot="1" x14ac:dyDescent="0.4">
      <c r="A3" s="318"/>
      <c r="B3" s="783" t="str">
        <f xml:space="preserve"> valFY &amp; " TITLE " &amp; valTitleabbr &amp; " (Optional) BUDGET WORKBOOK"</f>
        <v>FY18 TITLE IVA (Optional) BUDGET WORKBOOK</v>
      </c>
      <c r="C3" s="784"/>
      <c r="D3" s="784"/>
      <c r="E3" s="784"/>
      <c r="F3" s="784"/>
      <c r="G3" s="784"/>
      <c r="H3" s="784"/>
      <c r="I3" s="784"/>
      <c r="J3" s="784"/>
      <c r="K3" s="784"/>
      <c r="L3" s="784"/>
      <c r="M3" s="784"/>
      <c r="N3" s="784"/>
      <c r="O3" s="784"/>
      <c r="P3" s="784"/>
      <c r="Q3" s="784"/>
      <c r="R3" s="784"/>
      <c r="S3" s="784"/>
      <c r="T3" s="785"/>
    </row>
    <row r="4" spans="1:21" s="289" customFormat="1" ht="10.5" customHeight="1" x14ac:dyDescent="0.2">
      <c r="A4" s="318"/>
      <c r="B4" s="318"/>
      <c r="C4" s="315"/>
      <c r="D4" s="315"/>
      <c r="E4" s="315"/>
      <c r="F4" s="315"/>
      <c r="G4" s="315"/>
      <c r="H4" s="315"/>
      <c r="I4" s="315"/>
      <c r="J4" s="315"/>
      <c r="K4" s="315"/>
      <c r="L4" s="315"/>
      <c r="M4" s="315"/>
      <c r="N4" s="315"/>
      <c r="O4" s="315"/>
      <c r="P4" s="315"/>
      <c r="Q4" s="315"/>
      <c r="R4" s="315"/>
    </row>
    <row r="5" spans="1:21" s="289" customFormat="1" ht="16.5" customHeight="1" x14ac:dyDescent="0.2">
      <c r="A5" s="318"/>
      <c r="B5" s="318"/>
      <c r="C5" s="781" t="s">
        <v>2067</v>
      </c>
      <c r="D5" s="782"/>
      <c r="E5" s="782"/>
      <c r="F5" s="778">
        <f>valAllocation</f>
        <v>0</v>
      </c>
      <c r="G5" s="779"/>
      <c r="H5" s="776" t="s">
        <v>2066</v>
      </c>
      <c r="I5" s="777"/>
      <c r="J5" s="778">
        <f>valamtrequested</f>
        <v>0</v>
      </c>
      <c r="K5" s="779"/>
      <c r="L5" s="320"/>
      <c r="M5" s="319"/>
      <c r="N5" s="319"/>
      <c r="O5" s="314"/>
      <c r="P5" s="314"/>
      <c r="Q5" s="314"/>
      <c r="R5" s="315"/>
    </row>
    <row r="6" spans="1:21" s="289" customFormat="1" ht="9" customHeight="1" thickBot="1" x14ac:dyDescent="0.25">
      <c r="A6" s="318"/>
      <c r="B6" s="317"/>
      <c r="C6" s="315"/>
      <c r="D6" s="315"/>
      <c r="E6" s="315"/>
      <c r="F6" s="315"/>
      <c r="G6" s="315"/>
      <c r="H6" s="315"/>
      <c r="I6" s="315"/>
      <c r="J6" s="315"/>
      <c r="K6" s="315"/>
      <c r="L6" s="315"/>
      <c r="M6" s="315"/>
      <c r="N6" s="315"/>
      <c r="O6" s="316"/>
      <c r="P6" s="315"/>
      <c r="Q6" s="315"/>
      <c r="R6" s="315"/>
      <c r="S6" s="314"/>
      <c r="T6" s="314"/>
    </row>
    <row r="7" spans="1:21" s="289" customFormat="1" ht="6.75" customHeight="1" thickBot="1" x14ac:dyDescent="0.3">
      <c r="A7" s="308"/>
      <c r="B7" s="789"/>
      <c r="C7" s="790"/>
      <c r="D7" s="790"/>
      <c r="E7" s="790"/>
      <c r="F7" s="790"/>
      <c r="G7" s="790"/>
      <c r="H7" s="790"/>
      <c r="I7" s="790"/>
      <c r="J7" s="790"/>
      <c r="K7" s="790"/>
      <c r="L7" s="790"/>
      <c r="M7" s="790"/>
      <c r="N7" s="790"/>
      <c r="O7" s="790"/>
      <c r="P7" s="790"/>
      <c r="Q7" s="790"/>
      <c r="R7" s="790"/>
      <c r="S7" s="790"/>
      <c r="T7" s="790"/>
      <c r="U7" s="791"/>
    </row>
    <row r="8" spans="1:21" s="289" customFormat="1" ht="29.25" customHeight="1" thickBot="1" x14ac:dyDescent="0.3">
      <c r="A8" s="308"/>
      <c r="B8" s="307"/>
      <c r="C8" s="796" t="s">
        <v>2065</v>
      </c>
      <c r="D8" s="797"/>
      <c r="E8" s="797"/>
      <c r="F8" s="797"/>
      <c r="G8" s="797"/>
      <c r="H8" s="797"/>
      <c r="I8" s="797"/>
      <c r="J8" s="797"/>
      <c r="K8" s="798"/>
      <c r="L8" s="313"/>
      <c r="M8" s="313" t="s">
        <v>2064</v>
      </c>
      <c r="N8" s="312"/>
      <c r="O8" s="310" t="s">
        <v>2063</v>
      </c>
      <c r="P8" s="311"/>
      <c r="Q8" s="310" t="s">
        <v>2062</v>
      </c>
      <c r="R8" s="309"/>
      <c r="S8" s="792" t="s">
        <v>2061</v>
      </c>
      <c r="T8" s="793"/>
      <c r="U8" s="290"/>
    </row>
    <row r="9" spans="1:21" s="289" customFormat="1" ht="6.75" customHeight="1" x14ac:dyDescent="0.25">
      <c r="A9" s="308"/>
      <c r="B9" s="307"/>
      <c r="C9" s="306"/>
      <c r="D9" s="306"/>
      <c r="E9" s="306"/>
      <c r="F9" s="306"/>
      <c r="G9" s="306"/>
      <c r="H9" s="141"/>
      <c r="I9" s="141"/>
      <c r="J9" s="141"/>
      <c r="K9" s="141"/>
      <c r="L9" s="141"/>
      <c r="M9" s="141"/>
      <c r="N9" s="141"/>
      <c r="O9" s="141"/>
      <c r="P9" s="141"/>
      <c r="Q9" s="141"/>
      <c r="R9" s="141"/>
      <c r="S9" s="99"/>
      <c r="T9" s="141"/>
      <c r="U9" s="305"/>
    </row>
    <row r="10" spans="1:21" s="301" customFormat="1" ht="48.75" customHeight="1" x14ac:dyDescent="0.25">
      <c r="A10" s="304"/>
      <c r="B10" s="303"/>
      <c r="C10" s="212">
        <v>1</v>
      </c>
      <c r="D10" s="786" t="s">
        <v>2060</v>
      </c>
      <c r="E10" s="786"/>
      <c r="F10" s="786"/>
      <c r="G10" s="787"/>
      <c r="H10" s="223"/>
      <c r="I10" s="283" t="s">
        <v>2057</v>
      </c>
      <c r="J10" s="282" t="s">
        <v>2056</v>
      </c>
      <c r="K10" s="281" t="s">
        <v>2053</v>
      </c>
      <c r="L10" s="280"/>
      <c r="M10" s="280"/>
      <c r="N10" s="294"/>
      <c r="O10" s="207" t="s">
        <v>2038</v>
      </c>
      <c r="P10" s="294"/>
      <c r="Q10" s="215" t="s">
        <v>2037</v>
      </c>
      <c r="R10" s="204"/>
      <c r="S10" s="743"/>
      <c r="T10" s="788"/>
      <c r="U10" s="302"/>
    </row>
    <row r="11" spans="1:21" s="289" customFormat="1" ht="15" x14ac:dyDescent="0.2">
      <c r="A11" s="101"/>
      <c r="B11" s="110"/>
      <c r="C11" s="270"/>
      <c r="D11" s="754"/>
      <c r="E11" s="755"/>
      <c r="F11" s="755"/>
      <c r="G11" s="756"/>
      <c r="H11" s="198"/>
      <c r="I11" s="229"/>
      <c r="J11" s="278"/>
      <c r="K11" s="300" t="s">
        <v>2139</v>
      </c>
      <c r="L11" s="299" t="b">
        <v>0</v>
      </c>
      <c r="M11" s="299">
        <f>IF(L11,O11,0)</f>
        <v>0</v>
      </c>
      <c r="N11" s="141"/>
      <c r="O11" s="150"/>
      <c r="P11" s="149"/>
      <c r="Q11" s="148"/>
      <c r="R11" s="141"/>
      <c r="S11" s="794"/>
      <c r="T11" s="795"/>
      <c r="U11" s="290"/>
    </row>
    <row r="12" spans="1:21" s="289" customFormat="1" x14ac:dyDescent="0.2">
      <c r="A12" s="101"/>
      <c r="B12" s="110"/>
      <c r="C12" s="270"/>
      <c r="D12" s="754"/>
      <c r="E12" s="755"/>
      <c r="F12" s="755"/>
      <c r="G12" s="756"/>
      <c r="H12" s="198"/>
      <c r="I12" s="229"/>
      <c r="J12" s="278"/>
      <c r="K12" s="262"/>
      <c r="L12" s="261" t="b">
        <v>0</v>
      </c>
      <c r="M12" s="261">
        <f>IF(L12,O12,0)</f>
        <v>0</v>
      </c>
      <c r="N12" s="141"/>
      <c r="O12" s="150"/>
      <c r="P12" s="149"/>
      <c r="Q12" s="148"/>
      <c r="R12" s="141"/>
      <c r="S12" s="741"/>
      <c r="T12" s="775"/>
      <c r="U12" s="290"/>
    </row>
    <row r="13" spans="1:21" s="289" customFormat="1" x14ac:dyDescent="0.2">
      <c r="A13" s="101"/>
      <c r="B13" s="110"/>
      <c r="C13" s="270"/>
      <c r="D13" s="754"/>
      <c r="E13" s="755"/>
      <c r="F13" s="755"/>
      <c r="G13" s="756"/>
      <c r="H13" s="198"/>
      <c r="I13" s="229"/>
      <c r="J13" s="278"/>
      <c r="K13" s="262"/>
      <c r="L13" s="261" t="b">
        <v>0</v>
      </c>
      <c r="M13" s="261">
        <f>IF(L13,O13,0)</f>
        <v>0</v>
      </c>
      <c r="N13" s="141"/>
      <c r="O13" s="150"/>
      <c r="P13" s="149"/>
      <c r="Q13" s="148"/>
      <c r="R13" s="141"/>
      <c r="S13" s="741"/>
      <c r="T13" s="775"/>
      <c r="U13" s="290"/>
    </row>
    <row r="14" spans="1:21" s="289" customFormat="1" ht="8.25" customHeight="1" x14ac:dyDescent="0.2">
      <c r="A14" s="147"/>
      <c r="B14" s="110"/>
      <c r="C14" s="146"/>
      <c r="D14" s="298"/>
      <c r="E14" s="298"/>
      <c r="F14" s="298"/>
      <c r="G14" s="297"/>
      <c r="H14" s="99"/>
      <c r="I14" s="99"/>
      <c r="J14" s="296"/>
      <c r="K14" s="139"/>
      <c r="L14" s="99"/>
      <c r="M14" s="99"/>
      <c r="N14" s="141"/>
      <c r="O14" s="291"/>
      <c r="P14" s="240"/>
      <c r="Q14" s="142"/>
      <c r="R14" s="141"/>
      <c r="S14" s="771"/>
      <c r="T14" s="772"/>
      <c r="U14" s="290"/>
    </row>
    <row r="15" spans="1:21" s="127" customFormat="1" x14ac:dyDescent="0.25">
      <c r="A15" s="137"/>
      <c r="B15" s="136"/>
      <c r="C15" s="758" t="s">
        <v>2036</v>
      </c>
      <c r="D15" s="758"/>
      <c r="E15" s="758"/>
      <c r="F15" s="758"/>
      <c r="G15" s="758"/>
      <c r="H15" s="194"/>
      <c r="I15" s="194">
        <f>SUM(I11:I13)</f>
        <v>0</v>
      </c>
      <c r="J15" s="425">
        <f>SUM(J11:J13)</f>
        <v>0</v>
      </c>
      <c r="K15" s="194"/>
      <c r="L15" s="288"/>
      <c r="M15" s="288">
        <f>SUM(M11:M13)</f>
        <v>0</v>
      </c>
      <c r="N15" s="288"/>
      <c r="O15" s="295">
        <f>SUM(O11:O13)</f>
        <v>0</v>
      </c>
      <c r="P15" s="286"/>
      <c r="Q15" s="189"/>
      <c r="R15" s="188"/>
      <c r="S15" s="188"/>
      <c r="T15" s="188"/>
      <c r="U15" s="187"/>
    </row>
    <row r="16" spans="1:21" ht="51" customHeight="1" x14ac:dyDescent="0.2">
      <c r="B16" s="110"/>
      <c r="C16" s="212">
        <v>2</v>
      </c>
      <c r="D16" s="359" t="s">
        <v>2059</v>
      </c>
      <c r="E16" s="359"/>
      <c r="F16" s="359"/>
      <c r="G16" s="359"/>
      <c r="H16" s="124"/>
      <c r="I16" s="283" t="s">
        <v>2057</v>
      </c>
      <c r="J16" s="282" t="s">
        <v>2056</v>
      </c>
      <c r="K16" s="281" t="s">
        <v>2053</v>
      </c>
      <c r="L16" s="280"/>
      <c r="M16" s="280"/>
      <c r="N16" s="294"/>
      <c r="O16" s="207" t="s">
        <v>2038</v>
      </c>
      <c r="P16" s="206"/>
      <c r="Q16" s="215" t="s">
        <v>2037</v>
      </c>
      <c r="R16" s="204"/>
      <c r="S16" s="743"/>
      <c r="T16" s="744"/>
      <c r="U16" s="138"/>
    </row>
    <row r="17" spans="1:21" ht="15" x14ac:dyDescent="0.25">
      <c r="B17" s="110"/>
      <c r="C17" s="270"/>
      <c r="D17" s="754"/>
      <c r="E17" s="755"/>
      <c r="F17" s="755"/>
      <c r="G17" s="756"/>
      <c r="H17" s="198"/>
      <c r="I17" s="229"/>
      <c r="J17" s="278"/>
      <c r="K17" s="262"/>
      <c r="L17" s="261" t="b">
        <v>0</v>
      </c>
      <c r="M17" s="261">
        <f t="shared" ref="M17:M22" si="0">IF(L17,O17,0)</f>
        <v>0</v>
      </c>
      <c r="N17" s="141"/>
      <c r="O17" s="150"/>
      <c r="P17" s="149"/>
      <c r="Q17" s="148"/>
      <c r="R17" s="141"/>
      <c r="S17" s="741"/>
      <c r="T17" s="742"/>
      <c r="U17" s="138"/>
    </row>
    <row r="18" spans="1:21" ht="15" x14ac:dyDescent="0.25">
      <c r="B18" s="110"/>
      <c r="C18" s="270"/>
      <c r="D18" s="754"/>
      <c r="E18" s="755"/>
      <c r="F18" s="755"/>
      <c r="G18" s="756"/>
      <c r="H18" s="198"/>
      <c r="I18" s="229"/>
      <c r="J18" s="278"/>
      <c r="K18" s="262"/>
      <c r="L18" s="261" t="b">
        <v>0</v>
      </c>
      <c r="M18" s="261">
        <f t="shared" si="0"/>
        <v>0</v>
      </c>
      <c r="N18" s="141"/>
      <c r="O18" s="150"/>
      <c r="P18" s="149"/>
      <c r="Q18" s="148"/>
      <c r="R18" s="141"/>
      <c r="S18" s="741"/>
      <c r="T18" s="742"/>
      <c r="U18" s="138"/>
    </row>
    <row r="19" spans="1:21" ht="15" x14ac:dyDescent="0.25">
      <c r="B19" s="110"/>
      <c r="C19" s="270"/>
      <c r="D19" s="754"/>
      <c r="E19" s="755"/>
      <c r="F19" s="755"/>
      <c r="G19" s="756"/>
      <c r="H19" s="198"/>
      <c r="I19" s="229"/>
      <c r="J19" s="278"/>
      <c r="K19" s="262"/>
      <c r="L19" s="261" t="b">
        <v>0</v>
      </c>
      <c r="M19" s="261">
        <f t="shared" si="0"/>
        <v>0</v>
      </c>
      <c r="N19" s="141"/>
      <c r="O19" s="150"/>
      <c r="P19" s="149"/>
      <c r="Q19" s="148"/>
      <c r="R19" s="141"/>
      <c r="S19" s="741"/>
      <c r="T19" s="742"/>
      <c r="U19" s="138"/>
    </row>
    <row r="20" spans="1:21" ht="15" x14ac:dyDescent="0.25">
      <c r="B20" s="110"/>
      <c r="C20" s="270"/>
      <c r="D20" s="754"/>
      <c r="E20" s="755"/>
      <c r="F20" s="755"/>
      <c r="G20" s="756"/>
      <c r="H20" s="198"/>
      <c r="I20" s="229"/>
      <c r="J20" s="278"/>
      <c r="K20" s="262"/>
      <c r="L20" s="261" t="b">
        <v>0</v>
      </c>
      <c r="M20" s="261">
        <f t="shared" si="0"/>
        <v>0</v>
      </c>
      <c r="N20" s="141"/>
      <c r="O20" s="150"/>
      <c r="P20" s="149"/>
      <c r="Q20" s="148"/>
      <c r="R20" s="141"/>
      <c r="S20" s="741"/>
      <c r="T20" s="742"/>
      <c r="U20" s="138"/>
    </row>
    <row r="21" spans="1:21" ht="15" x14ac:dyDescent="0.25">
      <c r="B21" s="110"/>
      <c r="C21" s="270"/>
      <c r="D21" s="754"/>
      <c r="E21" s="755"/>
      <c r="F21" s="755"/>
      <c r="G21" s="756"/>
      <c r="H21" s="198"/>
      <c r="I21" s="229"/>
      <c r="J21" s="278"/>
      <c r="K21" s="262"/>
      <c r="L21" s="261" t="b">
        <v>0</v>
      </c>
      <c r="M21" s="261">
        <f t="shared" si="0"/>
        <v>0</v>
      </c>
      <c r="N21" s="141"/>
      <c r="O21" s="150"/>
      <c r="P21" s="149"/>
      <c r="Q21" s="148"/>
      <c r="R21" s="141"/>
      <c r="S21" s="741"/>
      <c r="T21" s="742"/>
      <c r="U21" s="138"/>
    </row>
    <row r="22" spans="1:21" ht="15" x14ac:dyDescent="0.25">
      <c r="B22" s="110"/>
      <c r="C22" s="270"/>
      <c r="D22" s="754"/>
      <c r="E22" s="755"/>
      <c r="F22" s="755"/>
      <c r="G22" s="756"/>
      <c r="H22" s="198"/>
      <c r="I22" s="229"/>
      <c r="J22" s="278"/>
      <c r="K22" s="262"/>
      <c r="L22" s="261" t="b">
        <v>0</v>
      </c>
      <c r="M22" s="261">
        <f t="shared" si="0"/>
        <v>0</v>
      </c>
      <c r="N22" s="141"/>
      <c r="O22" s="150"/>
      <c r="P22" s="149"/>
      <c r="Q22" s="148"/>
      <c r="R22" s="141"/>
      <c r="S22" s="741"/>
      <c r="T22" s="742"/>
      <c r="U22" s="138"/>
    </row>
    <row r="23" spans="1:21" s="289" customFormat="1" ht="8.25" customHeight="1" x14ac:dyDescent="0.2">
      <c r="A23" s="147"/>
      <c r="B23" s="110"/>
      <c r="C23" s="146"/>
      <c r="D23" s="293"/>
      <c r="E23" s="293"/>
      <c r="F23" s="293"/>
      <c r="G23" s="108"/>
      <c r="H23" s="145"/>
      <c r="I23" s="145"/>
      <c r="J23" s="292"/>
      <c r="K23" s="139"/>
      <c r="L23" s="99"/>
      <c r="M23" s="99"/>
      <c r="N23" s="141"/>
      <c r="O23" s="291"/>
      <c r="P23" s="240"/>
      <c r="Q23" s="142"/>
      <c r="R23" s="141"/>
      <c r="S23" s="771"/>
      <c r="T23" s="772"/>
      <c r="U23" s="290"/>
    </row>
    <row r="24" spans="1:21" s="127" customFormat="1" ht="17.25" customHeight="1" x14ac:dyDescent="0.25">
      <c r="A24" s="137"/>
      <c r="B24" s="136"/>
      <c r="C24" s="773" t="s">
        <v>2036</v>
      </c>
      <c r="D24" s="773"/>
      <c r="E24" s="773"/>
      <c r="F24" s="773"/>
      <c r="G24" s="773"/>
      <c r="H24" s="288"/>
      <c r="I24" s="194">
        <f>SUM(I17:I22)</f>
        <v>0</v>
      </c>
      <c r="J24" s="425">
        <f>SUM(J17:J22)</f>
        <v>0</v>
      </c>
      <c r="K24" s="288"/>
      <c r="L24" s="288"/>
      <c r="M24" s="288">
        <f>SUM(M17:M22)</f>
        <v>0</v>
      </c>
      <c r="N24" s="288"/>
      <c r="O24" s="287">
        <f>SUM(O17:O22)</f>
        <v>0</v>
      </c>
      <c r="P24" s="286"/>
      <c r="Q24" s="188"/>
      <c r="R24" s="188"/>
      <c r="S24" s="188"/>
      <c r="T24" s="188"/>
      <c r="U24" s="187"/>
    </row>
    <row r="25" spans="1:21" ht="54" customHeight="1" x14ac:dyDescent="0.2">
      <c r="A25" s="285"/>
      <c r="B25" s="284"/>
      <c r="C25" s="212">
        <v>3</v>
      </c>
      <c r="D25" s="774" t="s">
        <v>2058</v>
      </c>
      <c r="E25" s="774"/>
      <c r="F25" s="774"/>
      <c r="G25" s="774"/>
      <c r="H25" s="223"/>
      <c r="I25" s="283" t="s">
        <v>2057</v>
      </c>
      <c r="J25" s="282" t="s">
        <v>2056</v>
      </c>
      <c r="K25" s="281" t="s">
        <v>2053</v>
      </c>
      <c r="L25" s="280"/>
      <c r="M25" s="280"/>
      <c r="N25" s="279"/>
      <c r="O25" s="207" t="s">
        <v>2038</v>
      </c>
      <c r="P25" s="206"/>
      <c r="Q25" s="215" t="s">
        <v>2037</v>
      </c>
      <c r="R25" s="204"/>
      <c r="S25" s="743"/>
      <c r="T25" s="744"/>
      <c r="U25" s="138"/>
    </row>
    <row r="26" spans="1:21" ht="15" x14ac:dyDescent="0.25">
      <c r="B26" s="110"/>
      <c r="C26" s="270"/>
      <c r="D26" s="754"/>
      <c r="E26" s="755"/>
      <c r="F26" s="755"/>
      <c r="G26" s="756"/>
      <c r="H26" s="198"/>
      <c r="I26" s="229"/>
      <c r="J26" s="278"/>
      <c r="K26" s="262"/>
      <c r="L26" s="261" t="b">
        <v>0</v>
      </c>
      <c r="M26" s="261">
        <f>IF(L26,O26,0)</f>
        <v>0</v>
      </c>
      <c r="N26" s="141"/>
      <c r="O26" s="150"/>
      <c r="P26" s="149"/>
      <c r="Q26" s="148"/>
      <c r="R26" s="141"/>
      <c r="S26" s="741"/>
      <c r="T26" s="742"/>
      <c r="U26" s="138"/>
    </row>
    <row r="27" spans="1:21" ht="15" x14ac:dyDescent="0.25">
      <c r="B27" s="110"/>
      <c r="C27" s="270"/>
      <c r="D27" s="754"/>
      <c r="E27" s="755"/>
      <c r="F27" s="755"/>
      <c r="G27" s="756"/>
      <c r="H27" s="198"/>
      <c r="I27" s="229"/>
      <c r="J27" s="278"/>
      <c r="K27" s="262"/>
      <c r="L27" s="261" t="b">
        <v>0</v>
      </c>
      <c r="M27" s="261">
        <f>IF(L27,O27,0)</f>
        <v>0</v>
      </c>
      <c r="N27" s="141"/>
      <c r="O27" s="150"/>
      <c r="P27" s="149"/>
      <c r="Q27" s="148"/>
      <c r="R27" s="141"/>
      <c r="S27" s="741"/>
      <c r="T27" s="742"/>
      <c r="U27" s="138"/>
    </row>
    <row r="28" spans="1:21" ht="15" x14ac:dyDescent="0.25">
      <c r="B28" s="110"/>
      <c r="C28" s="270"/>
      <c r="D28" s="754"/>
      <c r="E28" s="755"/>
      <c r="F28" s="755"/>
      <c r="G28" s="756"/>
      <c r="H28" s="198"/>
      <c r="I28" s="229"/>
      <c r="J28" s="278"/>
      <c r="K28" s="262"/>
      <c r="L28" s="261" t="b">
        <v>0</v>
      </c>
      <c r="M28" s="261">
        <f>IF(L28,O28,0)</f>
        <v>0</v>
      </c>
      <c r="N28" s="141"/>
      <c r="O28" s="150"/>
      <c r="P28" s="149"/>
      <c r="Q28" s="148"/>
      <c r="R28" s="141"/>
      <c r="S28" s="741"/>
      <c r="T28" s="742"/>
      <c r="U28" s="138"/>
    </row>
    <row r="29" spans="1:21" s="155" customFormat="1" ht="9" customHeight="1" x14ac:dyDescent="0.25">
      <c r="A29" s="147"/>
      <c r="B29" s="110"/>
      <c r="C29" s="263"/>
      <c r="D29" s="395"/>
      <c r="E29" s="395"/>
      <c r="F29" s="395"/>
      <c r="G29" s="395"/>
      <c r="H29" s="99"/>
      <c r="I29" s="292"/>
      <c r="J29" s="396"/>
      <c r="K29" s="262"/>
      <c r="L29" s="99"/>
      <c r="M29" s="99"/>
      <c r="N29" s="166"/>
      <c r="O29" s="397"/>
      <c r="P29" s="149"/>
      <c r="Q29" s="142"/>
      <c r="R29" s="141"/>
      <c r="S29" s="398"/>
      <c r="T29" s="399"/>
      <c r="U29" s="138"/>
    </row>
    <row r="30" spans="1:21" s="155" customFormat="1" ht="18" customHeight="1" x14ac:dyDescent="0.25">
      <c r="A30" s="147"/>
      <c r="B30" s="110"/>
      <c r="C30" s="758" t="s">
        <v>2036</v>
      </c>
      <c r="D30" s="758"/>
      <c r="E30" s="758"/>
      <c r="F30" s="758"/>
      <c r="G30" s="758"/>
      <c r="H30" s="277"/>
      <c r="I30" s="427">
        <f>SUM(I26:I28)</f>
        <v>0</v>
      </c>
      <c r="J30" s="426">
        <f>SUM(J26:J28)</f>
        <v>0</v>
      </c>
      <c r="K30" s="277"/>
      <c r="L30" s="141"/>
      <c r="M30" s="141">
        <f>SUM(M26:M28)</f>
        <v>0</v>
      </c>
      <c r="N30" s="166"/>
      <c r="O30" s="400">
        <f>SUM(O26:O28)</f>
        <v>0</v>
      </c>
      <c r="P30" s="149"/>
      <c r="Q30" s="401"/>
      <c r="R30" s="141"/>
      <c r="S30" s="402"/>
      <c r="T30" s="403"/>
      <c r="U30" s="138"/>
    </row>
    <row r="31" spans="1:21" ht="53.25" customHeight="1" x14ac:dyDescent="0.2">
      <c r="B31" s="110"/>
      <c r="C31" s="212">
        <v>4</v>
      </c>
      <c r="D31" s="357" t="s">
        <v>2055</v>
      </c>
      <c r="E31" s="357"/>
      <c r="F31" s="357"/>
      <c r="G31" s="276"/>
      <c r="H31" s="276" t="s">
        <v>2054</v>
      </c>
      <c r="I31" s="276" t="s">
        <v>2044</v>
      </c>
      <c r="J31" s="276" t="s">
        <v>2043</v>
      </c>
      <c r="K31" s="275" t="s">
        <v>2053</v>
      </c>
      <c r="L31" s="274"/>
      <c r="M31" s="274"/>
      <c r="N31" s="273"/>
      <c r="O31" s="207" t="s">
        <v>2038</v>
      </c>
      <c r="P31" s="272"/>
      <c r="Q31" s="162" t="s">
        <v>2037</v>
      </c>
      <c r="R31" s="271"/>
      <c r="S31" s="759"/>
      <c r="T31" s="760"/>
      <c r="U31" s="138"/>
    </row>
    <row r="32" spans="1:21" ht="15" x14ac:dyDescent="0.25">
      <c r="B32" s="110"/>
      <c r="C32" s="270"/>
      <c r="D32" s="754"/>
      <c r="E32" s="755"/>
      <c r="F32" s="755"/>
      <c r="G32" s="756"/>
      <c r="H32" s="268"/>
      <c r="I32" s="268"/>
      <c r="J32" s="267"/>
      <c r="K32" s="266"/>
      <c r="L32" s="265" t="b">
        <v>0</v>
      </c>
      <c r="M32" s="410">
        <f>IF(L32,O32,0)</f>
        <v>0</v>
      </c>
      <c r="N32" s="141"/>
      <c r="O32" s="264"/>
      <c r="P32" s="149"/>
      <c r="Q32" s="148"/>
      <c r="R32" s="141"/>
      <c r="S32" s="741"/>
      <c r="T32" s="742"/>
      <c r="U32" s="138"/>
    </row>
    <row r="33" spans="1:21" ht="15" x14ac:dyDescent="0.25">
      <c r="B33" s="110"/>
      <c r="C33" s="270"/>
      <c r="D33" s="754"/>
      <c r="E33" s="755"/>
      <c r="F33" s="755"/>
      <c r="G33" s="756"/>
      <c r="H33" s="268"/>
      <c r="I33" s="268"/>
      <c r="J33" s="267"/>
      <c r="K33" s="266"/>
      <c r="L33" s="265" t="b">
        <v>0</v>
      </c>
      <c r="M33" s="410">
        <f>IF(L33,O33,0)</f>
        <v>0</v>
      </c>
      <c r="N33" s="141"/>
      <c r="O33" s="264"/>
      <c r="P33" s="149"/>
      <c r="Q33" s="148"/>
      <c r="R33" s="141"/>
      <c r="S33" s="741"/>
      <c r="T33" s="742"/>
      <c r="U33" s="138"/>
    </row>
    <row r="34" spans="1:21" ht="15" x14ac:dyDescent="0.25">
      <c r="B34" s="110"/>
      <c r="C34" s="270"/>
      <c r="D34" s="754"/>
      <c r="E34" s="755"/>
      <c r="F34" s="755"/>
      <c r="G34" s="756"/>
      <c r="H34" s="268"/>
      <c r="I34" s="268"/>
      <c r="J34" s="267"/>
      <c r="K34" s="266"/>
      <c r="L34" s="265" t="b">
        <v>0</v>
      </c>
      <c r="M34" s="410">
        <f>IF(L34,O34,0)</f>
        <v>0</v>
      </c>
      <c r="N34" s="141"/>
      <c r="O34" s="264"/>
      <c r="P34" s="149"/>
      <c r="Q34" s="148"/>
      <c r="R34" s="141"/>
      <c r="S34" s="741"/>
      <c r="T34" s="742"/>
      <c r="U34" s="138"/>
    </row>
    <row r="35" spans="1:21" ht="15" x14ac:dyDescent="0.25">
      <c r="B35" s="110"/>
      <c r="C35" s="269"/>
      <c r="D35" s="754"/>
      <c r="E35" s="755"/>
      <c r="F35" s="755"/>
      <c r="G35" s="756"/>
      <c r="H35" s="268"/>
      <c r="I35" s="268"/>
      <c r="J35" s="267"/>
      <c r="K35" s="266"/>
      <c r="L35" s="265" t="b">
        <v>0</v>
      </c>
      <c r="M35" s="410">
        <f>IF(L35,O35,0)</f>
        <v>0</v>
      </c>
      <c r="N35" s="141"/>
      <c r="O35" s="264"/>
      <c r="P35" s="149"/>
      <c r="Q35" s="148"/>
      <c r="R35" s="141"/>
      <c r="S35" s="741"/>
      <c r="T35" s="742"/>
      <c r="U35" s="138"/>
    </row>
    <row r="36" spans="1:21" s="155" customFormat="1" ht="9" customHeight="1" x14ac:dyDescent="0.25">
      <c r="A36" s="147"/>
      <c r="B36" s="110"/>
      <c r="C36" s="263"/>
      <c r="D36" s="395"/>
      <c r="E36" s="395"/>
      <c r="F36" s="395"/>
      <c r="G36" s="395"/>
      <c r="H36" s="99"/>
      <c r="I36" s="292"/>
      <c r="J36" s="396"/>
      <c r="K36" s="262"/>
      <c r="L36" s="99"/>
      <c r="M36" s="99"/>
      <c r="N36" s="166"/>
      <c r="O36" s="397"/>
      <c r="P36" s="149"/>
      <c r="Q36" s="142"/>
      <c r="R36" s="141"/>
      <c r="S36" s="398"/>
      <c r="T36" s="399"/>
      <c r="U36" s="138"/>
    </row>
    <row r="37" spans="1:21" s="155" customFormat="1" ht="14.25" customHeight="1" x14ac:dyDescent="0.25">
      <c r="A37" s="147"/>
      <c r="B37" s="110"/>
      <c r="C37" s="763" t="s">
        <v>2036</v>
      </c>
      <c r="D37" s="763"/>
      <c r="E37" s="763"/>
      <c r="F37" s="763"/>
      <c r="G37" s="763"/>
      <c r="H37" s="168"/>
      <c r="I37" s="404"/>
      <c r="J37" s="405"/>
      <c r="K37" s="168"/>
      <c r="L37" s="257"/>
      <c r="M37" s="260">
        <f>SUM(M32:M35)</f>
        <v>0</v>
      </c>
      <c r="N37" s="259"/>
      <c r="O37" s="400">
        <f>SUM(O32:O35)</f>
        <v>0</v>
      </c>
      <c r="P37" s="258"/>
      <c r="Q37" s="406"/>
      <c r="R37" s="257"/>
      <c r="S37" s="407"/>
      <c r="T37" s="403"/>
      <c r="U37" s="138"/>
    </row>
    <row r="38" spans="1:21" ht="50.25" customHeight="1" x14ac:dyDescent="0.2">
      <c r="B38" s="110"/>
      <c r="C38" s="212">
        <v>5</v>
      </c>
      <c r="D38" s="766" t="s">
        <v>2052</v>
      </c>
      <c r="E38" s="766"/>
      <c r="F38" s="766"/>
      <c r="G38" s="766"/>
      <c r="H38" s="766"/>
      <c r="I38" s="766"/>
      <c r="J38" s="766"/>
      <c r="K38" s="767"/>
      <c r="L38" s="237"/>
      <c r="M38" s="237"/>
      <c r="N38" s="256"/>
      <c r="O38" s="207" t="s">
        <v>2038</v>
      </c>
      <c r="P38" s="255"/>
      <c r="Q38" s="254" t="s">
        <v>2051</v>
      </c>
      <c r="R38" s="166"/>
      <c r="S38" s="253"/>
      <c r="T38" s="216"/>
      <c r="U38" s="138"/>
    </row>
    <row r="39" spans="1:21" ht="22.5" customHeight="1" x14ac:dyDescent="0.2">
      <c r="B39" s="110"/>
      <c r="C39" s="247"/>
      <c r="D39" s="743" t="s">
        <v>2050</v>
      </c>
      <c r="E39" s="757"/>
      <c r="F39" s="757"/>
      <c r="G39" s="757"/>
      <c r="H39" s="757"/>
      <c r="I39" s="757"/>
      <c r="J39" s="757"/>
      <c r="K39" s="744"/>
      <c r="L39" s="360"/>
      <c r="M39" s="360"/>
      <c r="N39" s="245"/>
      <c r="O39" s="252">
        <f>ROUND((SUM(M37,M30,M15,M24))*0.09, 0)</f>
        <v>0</v>
      </c>
      <c r="P39" s="251"/>
      <c r="Q39" s="250"/>
      <c r="R39" s="166"/>
      <c r="S39" s="154"/>
      <c r="T39" s="173"/>
      <c r="U39" s="138"/>
    </row>
    <row r="40" spans="1:21" ht="16.5" customHeight="1" x14ac:dyDescent="0.25">
      <c r="B40" s="110"/>
      <c r="C40" s="247"/>
      <c r="D40" s="770" t="s">
        <v>2049</v>
      </c>
      <c r="E40" s="770"/>
      <c r="F40" s="770"/>
      <c r="G40" s="770"/>
      <c r="H40" s="770"/>
      <c r="I40" s="770"/>
      <c r="J40" s="770"/>
      <c r="K40" s="770"/>
      <c r="L40" s="249"/>
      <c r="M40" s="249"/>
      <c r="N40" s="245"/>
      <c r="O40" s="248">
        <f>SUM(O41:O43)</f>
        <v>0</v>
      </c>
      <c r="P40" s="149"/>
      <c r="Q40" s="148"/>
      <c r="R40" s="166"/>
      <c r="S40" s="741"/>
      <c r="T40" s="742"/>
      <c r="U40" s="138"/>
    </row>
    <row r="41" spans="1:21" ht="15" x14ac:dyDescent="0.25">
      <c r="B41" s="110"/>
      <c r="C41" s="247"/>
      <c r="D41" s="761" t="s">
        <v>2048</v>
      </c>
      <c r="E41" s="761"/>
      <c r="F41" s="761"/>
      <c r="G41" s="761"/>
      <c r="H41" s="761"/>
      <c r="I41" s="761"/>
      <c r="J41" s="761"/>
      <c r="K41" s="761"/>
      <c r="L41" s="246"/>
      <c r="M41" s="246"/>
      <c r="N41" s="245"/>
      <c r="O41" s="244"/>
      <c r="P41" s="149"/>
      <c r="Q41" s="148"/>
      <c r="R41" s="166"/>
      <c r="S41" s="741"/>
      <c r="T41" s="742"/>
      <c r="U41" s="138"/>
    </row>
    <row r="42" spans="1:21" ht="15" x14ac:dyDescent="0.25">
      <c r="B42" s="110"/>
      <c r="C42" s="247"/>
      <c r="D42" s="761" t="s">
        <v>2047</v>
      </c>
      <c r="E42" s="761"/>
      <c r="F42" s="761"/>
      <c r="G42" s="761"/>
      <c r="H42" s="761"/>
      <c r="I42" s="761"/>
      <c r="J42" s="761"/>
      <c r="K42" s="761"/>
      <c r="L42" s="246"/>
      <c r="M42" s="246"/>
      <c r="N42" s="245"/>
      <c r="O42" s="244"/>
      <c r="P42" s="149"/>
      <c r="Q42" s="148"/>
      <c r="R42" s="166"/>
      <c r="S42" s="741"/>
      <c r="T42" s="742"/>
      <c r="U42" s="138"/>
    </row>
    <row r="43" spans="1:21" ht="15" customHeight="1" x14ac:dyDescent="0.25">
      <c r="B43" s="110"/>
      <c r="C43" s="247"/>
      <c r="D43" s="761" t="s">
        <v>2046</v>
      </c>
      <c r="E43" s="761"/>
      <c r="F43" s="761"/>
      <c r="G43" s="761"/>
      <c r="H43" s="761"/>
      <c r="I43" s="761"/>
      <c r="J43" s="761"/>
      <c r="K43" s="761"/>
      <c r="L43" s="246"/>
      <c r="M43" s="246"/>
      <c r="N43" s="245"/>
      <c r="O43" s="244"/>
      <c r="P43" s="149"/>
      <c r="Q43" s="148"/>
      <c r="R43" s="166"/>
      <c r="S43" s="741"/>
      <c r="T43" s="742"/>
      <c r="U43" s="138"/>
    </row>
    <row r="44" spans="1:21" ht="7.5" customHeight="1" x14ac:dyDescent="0.2">
      <c r="B44" s="110"/>
      <c r="C44" s="201"/>
      <c r="D44" s="243"/>
      <c r="E44" s="242"/>
      <c r="F44" s="242"/>
      <c r="G44" s="242"/>
      <c r="H44" s="242"/>
      <c r="I44" s="242"/>
      <c r="J44" s="358"/>
      <c r="K44" s="195"/>
      <c r="L44" s="198"/>
      <c r="M44" s="198"/>
      <c r="N44" s="141"/>
      <c r="O44" s="241"/>
      <c r="P44" s="240"/>
      <c r="Q44" s="142"/>
      <c r="R44" s="141"/>
      <c r="S44" s="201"/>
      <c r="T44" s="195"/>
      <c r="U44" s="138"/>
    </row>
    <row r="45" spans="1:21" s="127" customFormat="1" ht="13.5" thickBot="1" x14ac:dyDescent="0.3">
      <c r="A45" s="137"/>
      <c r="B45" s="136"/>
      <c r="C45" s="356" t="s">
        <v>2036</v>
      </c>
      <c r="D45" s="356"/>
      <c r="E45" s="356"/>
      <c r="F45" s="356"/>
      <c r="G45" s="356"/>
      <c r="H45" s="135"/>
      <c r="I45" s="135"/>
      <c r="J45" s="134"/>
      <c r="K45" s="134"/>
      <c r="L45" s="239"/>
      <c r="M45" s="239"/>
      <c r="N45" s="192"/>
      <c r="O45" s="132">
        <f>SUM(O39:O40)</f>
        <v>0</v>
      </c>
      <c r="P45" s="224"/>
      <c r="Q45" s="130"/>
      <c r="R45" s="188"/>
      <c r="S45" s="130"/>
      <c r="T45" s="129"/>
      <c r="U45" s="187"/>
    </row>
    <row r="46" spans="1:21" ht="54.75" customHeight="1" x14ac:dyDescent="0.2">
      <c r="B46" s="164"/>
      <c r="C46" s="238">
        <v>6</v>
      </c>
      <c r="D46" s="237" t="s">
        <v>2045</v>
      </c>
      <c r="E46" s="236"/>
      <c r="F46" s="236"/>
      <c r="G46" s="236"/>
      <c r="H46" s="236"/>
      <c r="I46" s="235" t="s">
        <v>2044</v>
      </c>
      <c r="J46" s="235" t="s">
        <v>2043</v>
      </c>
      <c r="K46" s="234"/>
      <c r="L46" s="233"/>
      <c r="M46" s="233"/>
      <c r="N46" s="232"/>
      <c r="O46" s="207" t="s">
        <v>2038</v>
      </c>
      <c r="P46" s="206"/>
      <c r="Q46" s="160" t="s">
        <v>2037</v>
      </c>
      <c r="R46" s="204"/>
      <c r="S46" s="759"/>
      <c r="T46" s="760"/>
      <c r="U46" s="138"/>
    </row>
    <row r="47" spans="1:21" ht="15" x14ac:dyDescent="0.25">
      <c r="B47" s="110"/>
      <c r="C47" s="154"/>
      <c r="D47" s="754"/>
      <c r="E47" s="755"/>
      <c r="F47" s="755"/>
      <c r="G47" s="756"/>
      <c r="H47" s="198"/>
      <c r="I47" s="229"/>
      <c r="J47" s="228"/>
      <c r="K47" s="231"/>
      <c r="L47" s="230"/>
      <c r="M47" s="230"/>
      <c r="N47" s="166"/>
      <c r="O47" s="150"/>
      <c r="P47" s="149"/>
      <c r="Q47" s="148"/>
      <c r="R47" s="141"/>
      <c r="S47" s="741"/>
      <c r="T47" s="742"/>
      <c r="U47" s="138"/>
    </row>
    <row r="48" spans="1:21" ht="15" x14ac:dyDescent="0.25">
      <c r="B48" s="110"/>
      <c r="C48" s="154"/>
      <c r="D48" s="754"/>
      <c r="E48" s="755"/>
      <c r="F48" s="755"/>
      <c r="G48" s="756"/>
      <c r="H48" s="198"/>
      <c r="I48" s="229"/>
      <c r="J48" s="228"/>
      <c r="K48" s="231"/>
      <c r="L48" s="230"/>
      <c r="M48" s="230"/>
      <c r="N48" s="166"/>
      <c r="O48" s="150"/>
      <c r="P48" s="149"/>
      <c r="Q48" s="148"/>
      <c r="R48" s="141"/>
      <c r="S48" s="741"/>
      <c r="T48" s="742"/>
      <c r="U48" s="138"/>
    </row>
    <row r="49" spans="1:21" ht="15" x14ac:dyDescent="0.25">
      <c r="B49" s="110"/>
      <c r="C49" s="154"/>
      <c r="D49" s="754"/>
      <c r="E49" s="755"/>
      <c r="F49" s="755"/>
      <c r="G49" s="756"/>
      <c r="H49" s="198"/>
      <c r="I49" s="229"/>
      <c r="J49" s="228"/>
      <c r="K49" s="231"/>
      <c r="L49" s="230"/>
      <c r="M49" s="230"/>
      <c r="N49" s="166"/>
      <c r="O49" s="150"/>
      <c r="P49" s="149"/>
      <c r="Q49" s="148"/>
      <c r="R49" s="141"/>
      <c r="S49" s="741"/>
      <c r="T49" s="742"/>
      <c r="U49" s="138"/>
    </row>
    <row r="50" spans="1:21" ht="15" x14ac:dyDescent="0.25">
      <c r="B50" s="110"/>
      <c r="C50" s="154"/>
      <c r="D50" s="754"/>
      <c r="E50" s="755"/>
      <c r="F50" s="755"/>
      <c r="G50" s="756"/>
      <c r="H50" s="198"/>
      <c r="I50" s="229"/>
      <c r="J50" s="228"/>
      <c r="K50" s="172"/>
      <c r="L50" s="157"/>
      <c r="M50" s="157"/>
      <c r="N50" s="166"/>
      <c r="O50" s="150"/>
      <c r="P50" s="149"/>
      <c r="Q50" s="148"/>
      <c r="R50" s="141"/>
      <c r="S50" s="741"/>
      <c r="T50" s="742"/>
      <c r="U50" s="138"/>
    </row>
    <row r="51" spans="1:21" ht="15" x14ac:dyDescent="0.25">
      <c r="B51" s="110"/>
      <c r="C51" s="154"/>
      <c r="D51" s="754"/>
      <c r="E51" s="755"/>
      <c r="F51" s="755"/>
      <c r="G51" s="756"/>
      <c r="H51" s="198"/>
      <c r="I51" s="229"/>
      <c r="J51" s="228"/>
      <c r="K51" s="172"/>
      <c r="L51" s="157"/>
      <c r="M51" s="157"/>
      <c r="N51" s="166"/>
      <c r="O51" s="150"/>
      <c r="P51" s="149"/>
      <c r="Q51" s="148"/>
      <c r="R51" s="141"/>
      <c r="S51" s="741"/>
      <c r="T51" s="742"/>
      <c r="U51" s="138"/>
    </row>
    <row r="52" spans="1:21" ht="15" x14ac:dyDescent="0.25">
      <c r="B52" s="110"/>
      <c r="C52" s="154"/>
      <c r="D52" s="754"/>
      <c r="E52" s="755"/>
      <c r="F52" s="755"/>
      <c r="G52" s="756"/>
      <c r="H52" s="198"/>
      <c r="I52" s="229"/>
      <c r="J52" s="228"/>
      <c r="K52" s="172"/>
      <c r="L52" s="157"/>
      <c r="M52" s="157"/>
      <c r="N52" s="166"/>
      <c r="O52" s="150"/>
      <c r="P52" s="149"/>
      <c r="Q52" s="148"/>
      <c r="R52" s="141"/>
      <c r="S52" s="741"/>
      <c r="T52" s="742"/>
      <c r="U52" s="138"/>
    </row>
    <row r="53" spans="1:21" ht="7.5" customHeight="1" x14ac:dyDescent="0.2">
      <c r="B53" s="110"/>
      <c r="C53" s="201"/>
      <c r="D53" s="227"/>
      <c r="E53" s="200"/>
      <c r="F53" s="200"/>
      <c r="G53" s="200"/>
      <c r="H53" s="200"/>
      <c r="I53" s="200"/>
      <c r="J53" s="200"/>
      <c r="K53" s="195"/>
      <c r="L53" s="198"/>
      <c r="M53" s="198"/>
      <c r="N53" s="141"/>
      <c r="O53" s="226"/>
      <c r="P53" s="225"/>
      <c r="Q53" s="201"/>
      <c r="R53" s="141"/>
      <c r="S53" s="196"/>
      <c r="T53" s="195"/>
      <c r="U53" s="138"/>
    </row>
    <row r="54" spans="1:21" s="127" customFormat="1" x14ac:dyDescent="0.25">
      <c r="A54" s="137"/>
      <c r="B54" s="136"/>
      <c r="C54" s="355" t="s">
        <v>2036</v>
      </c>
      <c r="D54" s="355"/>
      <c r="E54" s="355"/>
      <c r="F54" s="355"/>
      <c r="G54" s="355"/>
      <c r="H54" s="194"/>
      <c r="I54" s="194"/>
      <c r="J54" s="193"/>
      <c r="K54" s="193"/>
      <c r="L54" s="192"/>
      <c r="M54" s="192"/>
      <c r="N54" s="192"/>
      <c r="O54" s="191">
        <f>SUM(O47:O52)</f>
        <v>0</v>
      </c>
      <c r="P54" s="224"/>
      <c r="Q54" s="189"/>
      <c r="R54" s="188"/>
      <c r="S54" s="189"/>
      <c r="T54" s="188"/>
      <c r="U54" s="187"/>
    </row>
    <row r="55" spans="1:21" ht="48.75" customHeight="1" x14ac:dyDescent="0.2">
      <c r="A55" s="220"/>
      <c r="B55" s="219"/>
      <c r="C55" s="212">
        <v>7</v>
      </c>
      <c r="D55" s="359" t="s">
        <v>2042</v>
      </c>
      <c r="E55" s="223"/>
      <c r="F55" s="223"/>
      <c r="G55" s="124"/>
      <c r="H55" s="222"/>
      <c r="I55" s="222"/>
      <c r="J55" s="222"/>
      <c r="K55" s="208"/>
      <c r="L55" s="169"/>
      <c r="M55" s="169"/>
      <c r="N55" s="166"/>
      <c r="O55" s="207" t="s">
        <v>2038</v>
      </c>
      <c r="P55" s="206"/>
      <c r="Q55" s="221" t="s">
        <v>2037</v>
      </c>
      <c r="R55" s="204"/>
      <c r="S55" s="759"/>
      <c r="T55" s="760"/>
      <c r="U55" s="138"/>
    </row>
    <row r="56" spans="1:21" ht="15" x14ac:dyDescent="0.25">
      <c r="A56" s="220"/>
      <c r="B56" s="219"/>
      <c r="C56" s="154"/>
      <c r="D56" s="748"/>
      <c r="E56" s="749"/>
      <c r="F56" s="749"/>
      <c r="G56" s="749"/>
      <c r="H56" s="749"/>
      <c r="I56" s="749"/>
      <c r="J56" s="750"/>
      <c r="K56" s="173"/>
      <c r="L56" s="169"/>
      <c r="M56" s="169"/>
      <c r="N56" s="166"/>
      <c r="O56" s="150"/>
      <c r="P56" s="149"/>
      <c r="Q56" s="148"/>
      <c r="R56" s="141"/>
      <c r="S56" s="741"/>
      <c r="T56" s="742"/>
      <c r="U56" s="138"/>
    </row>
    <row r="57" spans="1:21" ht="15" x14ac:dyDescent="0.25">
      <c r="A57" s="220"/>
      <c r="B57" s="219"/>
      <c r="C57" s="154"/>
      <c r="D57" s="748"/>
      <c r="E57" s="749"/>
      <c r="F57" s="749"/>
      <c r="G57" s="749"/>
      <c r="H57" s="749"/>
      <c r="I57" s="749"/>
      <c r="J57" s="750"/>
      <c r="K57" s="173"/>
      <c r="L57" s="169"/>
      <c r="M57" s="169"/>
      <c r="N57" s="166"/>
      <c r="O57" s="150"/>
      <c r="P57" s="149"/>
      <c r="Q57" s="148"/>
      <c r="R57" s="141"/>
      <c r="S57" s="741"/>
      <c r="T57" s="742"/>
      <c r="U57" s="138"/>
    </row>
    <row r="58" spans="1:21" ht="15" x14ac:dyDescent="0.25">
      <c r="A58" s="220"/>
      <c r="B58" s="219"/>
      <c r="C58" s="154"/>
      <c r="D58" s="748"/>
      <c r="E58" s="749"/>
      <c r="F58" s="749"/>
      <c r="G58" s="749"/>
      <c r="H58" s="749"/>
      <c r="I58" s="749"/>
      <c r="J58" s="750"/>
      <c r="K58" s="173"/>
      <c r="L58" s="169"/>
      <c r="M58" s="169"/>
      <c r="N58" s="166"/>
      <c r="O58" s="150"/>
      <c r="P58" s="149"/>
      <c r="Q58" s="148"/>
      <c r="R58" s="141"/>
      <c r="S58" s="741"/>
      <c r="T58" s="742"/>
      <c r="U58" s="138"/>
    </row>
    <row r="59" spans="1:21" ht="15" x14ac:dyDescent="0.25">
      <c r="A59" s="220"/>
      <c r="B59" s="219"/>
      <c r="C59" s="154"/>
      <c r="D59" s="748"/>
      <c r="E59" s="749"/>
      <c r="F59" s="749"/>
      <c r="G59" s="749"/>
      <c r="H59" s="749"/>
      <c r="I59" s="749"/>
      <c r="J59" s="750"/>
      <c r="K59" s="173"/>
      <c r="L59" s="169"/>
      <c r="M59" s="169"/>
      <c r="N59" s="166"/>
      <c r="O59" s="150"/>
      <c r="P59" s="149"/>
      <c r="Q59" s="148"/>
      <c r="R59" s="141"/>
      <c r="S59" s="741"/>
      <c r="T59" s="742"/>
      <c r="U59" s="138"/>
    </row>
    <row r="60" spans="1:21" ht="6.75" customHeight="1" x14ac:dyDescent="0.2">
      <c r="B60" s="110"/>
      <c r="C60" s="201"/>
      <c r="D60" s="765"/>
      <c r="E60" s="765"/>
      <c r="F60" s="765"/>
      <c r="G60" s="200"/>
      <c r="H60" s="200"/>
      <c r="I60" s="200"/>
      <c r="J60" s="200"/>
      <c r="K60" s="195"/>
      <c r="L60" s="198"/>
      <c r="M60" s="198"/>
      <c r="N60" s="141"/>
      <c r="O60" s="218"/>
      <c r="P60" s="217"/>
      <c r="Q60" s="142"/>
      <c r="R60" s="141"/>
      <c r="S60" s="140"/>
      <c r="T60" s="139"/>
      <c r="U60" s="138"/>
    </row>
    <row r="61" spans="1:21" s="127" customFormat="1" x14ac:dyDescent="0.25">
      <c r="A61" s="137"/>
      <c r="B61" s="136"/>
      <c r="C61" s="355" t="s">
        <v>2036</v>
      </c>
      <c r="D61" s="355"/>
      <c r="E61" s="355"/>
      <c r="F61" s="355"/>
      <c r="G61" s="355"/>
      <c r="H61" s="194"/>
      <c r="I61" s="194"/>
      <c r="J61" s="193"/>
      <c r="K61" s="193"/>
      <c r="L61" s="192"/>
      <c r="M61" s="192"/>
      <c r="N61" s="192"/>
      <c r="O61" s="191">
        <f>SUM(O56:O59)</f>
        <v>0</v>
      </c>
      <c r="P61" s="213"/>
      <c r="Q61" s="189"/>
      <c r="R61" s="188"/>
      <c r="S61" s="188"/>
      <c r="T61" s="188"/>
      <c r="U61" s="187"/>
    </row>
    <row r="62" spans="1:21" ht="54" customHeight="1" x14ac:dyDescent="0.2">
      <c r="B62" s="110"/>
      <c r="C62" s="212">
        <v>8</v>
      </c>
      <c r="D62" s="764" t="s">
        <v>2041</v>
      </c>
      <c r="E62" s="764"/>
      <c r="F62" s="764"/>
      <c r="G62" s="764"/>
      <c r="H62" s="764"/>
      <c r="I62" s="764"/>
      <c r="J62" s="764"/>
      <c r="K62" s="216"/>
      <c r="L62" s="169"/>
      <c r="M62" s="169"/>
      <c r="N62" s="166"/>
      <c r="O62" s="207" t="s">
        <v>2038</v>
      </c>
      <c r="P62" s="206"/>
      <c r="Q62" s="215" t="s">
        <v>2037</v>
      </c>
      <c r="R62" s="204"/>
      <c r="S62" s="759"/>
      <c r="T62" s="760"/>
      <c r="U62" s="138"/>
    </row>
    <row r="63" spans="1:21" ht="15" x14ac:dyDescent="0.25">
      <c r="B63" s="110"/>
      <c r="C63" s="154"/>
      <c r="D63" s="748"/>
      <c r="E63" s="749"/>
      <c r="F63" s="749"/>
      <c r="G63" s="749"/>
      <c r="H63" s="749"/>
      <c r="I63" s="749"/>
      <c r="J63" s="750"/>
      <c r="K63" s="173"/>
      <c r="L63" s="169"/>
      <c r="M63" s="169"/>
      <c r="N63" s="166"/>
      <c r="O63" s="150"/>
      <c r="P63" s="149"/>
      <c r="Q63" s="148"/>
      <c r="R63" s="141"/>
      <c r="S63" s="741"/>
      <c r="T63" s="742"/>
      <c r="U63" s="138"/>
    </row>
    <row r="64" spans="1:21" ht="15" x14ac:dyDescent="0.25">
      <c r="B64" s="110"/>
      <c r="C64" s="154"/>
      <c r="D64" s="748"/>
      <c r="E64" s="749"/>
      <c r="F64" s="749"/>
      <c r="G64" s="749"/>
      <c r="H64" s="749"/>
      <c r="I64" s="749"/>
      <c r="J64" s="750"/>
      <c r="K64" s="173"/>
      <c r="L64" s="169"/>
      <c r="M64" s="169"/>
      <c r="N64" s="166"/>
      <c r="O64" s="150"/>
      <c r="P64" s="149"/>
      <c r="Q64" s="148"/>
      <c r="R64" s="141"/>
      <c r="S64" s="354"/>
      <c r="T64" s="214"/>
      <c r="U64" s="138"/>
    </row>
    <row r="65" spans="1:21" ht="15" x14ac:dyDescent="0.25">
      <c r="B65" s="110"/>
      <c r="C65" s="154"/>
      <c r="D65" s="748"/>
      <c r="E65" s="749"/>
      <c r="F65" s="749"/>
      <c r="G65" s="749"/>
      <c r="H65" s="749"/>
      <c r="I65" s="749"/>
      <c r="J65" s="750"/>
      <c r="K65" s="173"/>
      <c r="L65" s="169"/>
      <c r="M65" s="169"/>
      <c r="N65" s="166"/>
      <c r="O65" s="150"/>
      <c r="P65" s="149"/>
      <c r="Q65" s="148"/>
      <c r="R65" s="141"/>
      <c r="S65" s="354"/>
      <c r="T65" s="214"/>
      <c r="U65" s="138"/>
    </row>
    <row r="66" spans="1:21" ht="15" x14ac:dyDescent="0.25">
      <c r="B66" s="110"/>
      <c r="C66" s="154"/>
      <c r="D66" s="748"/>
      <c r="E66" s="749"/>
      <c r="F66" s="749"/>
      <c r="G66" s="749"/>
      <c r="H66" s="749"/>
      <c r="I66" s="749"/>
      <c r="J66" s="750"/>
      <c r="K66" s="173"/>
      <c r="L66" s="169"/>
      <c r="M66" s="169"/>
      <c r="N66" s="166"/>
      <c r="O66" s="150"/>
      <c r="P66" s="149"/>
      <c r="Q66" s="148"/>
      <c r="R66" s="141"/>
      <c r="S66" s="741"/>
      <c r="T66" s="742"/>
      <c r="U66" s="138"/>
    </row>
    <row r="67" spans="1:21" ht="8.25" customHeight="1" x14ac:dyDescent="0.2">
      <c r="B67" s="110"/>
      <c r="C67" s="201"/>
      <c r="D67" s="200"/>
      <c r="E67" s="200"/>
      <c r="F67" s="200"/>
      <c r="G67" s="200"/>
      <c r="H67" s="200"/>
      <c r="I67" s="200"/>
      <c r="J67" s="200"/>
      <c r="K67" s="195"/>
      <c r="L67" s="198"/>
      <c r="M67" s="198"/>
      <c r="N67" s="141"/>
      <c r="O67" s="197"/>
      <c r="P67" s="141"/>
      <c r="Q67" s="142"/>
      <c r="R67" s="141"/>
      <c r="S67" s="140"/>
      <c r="T67" s="139"/>
      <c r="U67" s="138"/>
    </row>
    <row r="68" spans="1:21" s="127" customFormat="1" x14ac:dyDescent="0.25">
      <c r="A68" s="137"/>
      <c r="B68" s="136"/>
      <c r="C68" s="355" t="s">
        <v>2036</v>
      </c>
      <c r="D68" s="355"/>
      <c r="E68" s="355"/>
      <c r="F68" s="355"/>
      <c r="G68" s="355"/>
      <c r="H68" s="194"/>
      <c r="I68" s="194"/>
      <c r="J68" s="193"/>
      <c r="K68" s="193"/>
      <c r="L68" s="192"/>
      <c r="M68" s="192"/>
      <c r="N68" s="192"/>
      <c r="O68" s="191">
        <f>SUM(O63:O66)</f>
        <v>0</v>
      </c>
      <c r="P68" s="213"/>
      <c r="Q68" s="189"/>
      <c r="R68" s="188"/>
      <c r="S68" s="188"/>
      <c r="T68" s="188"/>
      <c r="U68" s="187"/>
    </row>
    <row r="69" spans="1:21" ht="49.5" customHeight="1" x14ac:dyDescent="0.2">
      <c r="B69" s="110"/>
      <c r="C69" s="212">
        <v>9</v>
      </c>
      <c r="D69" s="359" t="s">
        <v>2040</v>
      </c>
      <c r="E69" s="211"/>
      <c r="F69" s="211"/>
      <c r="G69" s="211"/>
      <c r="H69" s="211"/>
      <c r="I69" s="210"/>
      <c r="J69" s="209"/>
      <c r="K69" s="208"/>
      <c r="L69" s="169"/>
      <c r="M69" s="169"/>
      <c r="N69" s="166"/>
      <c r="O69" s="207" t="s">
        <v>2038</v>
      </c>
      <c r="P69" s="206"/>
      <c r="Q69" s="205" t="s">
        <v>2037</v>
      </c>
      <c r="R69" s="204"/>
      <c r="S69" s="203"/>
      <c r="T69" s="202"/>
      <c r="U69" s="138"/>
    </row>
    <row r="70" spans="1:21" ht="15" customHeight="1" x14ac:dyDescent="0.25">
      <c r="B70" s="110"/>
      <c r="C70" s="154"/>
      <c r="D70" s="748"/>
      <c r="E70" s="749"/>
      <c r="F70" s="749"/>
      <c r="G70" s="749"/>
      <c r="H70" s="749"/>
      <c r="I70" s="749"/>
      <c r="J70" s="750"/>
      <c r="K70" s="173"/>
      <c r="L70" s="169"/>
      <c r="M70" s="169"/>
      <c r="N70" s="166"/>
      <c r="O70" s="150"/>
      <c r="P70" s="149"/>
      <c r="Q70" s="148"/>
      <c r="R70" s="141"/>
      <c r="S70" s="741"/>
      <c r="T70" s="742"/>
      <c r="U70" s="138"/>
    </row>
    <row r="71" spans="1:21" ht="15" x14ac:dyDescent="0.25">
      <c r="B71" s="110"/>
      <c r="C71" s="154"/>
      <c r="D71" s="748"/>
      <c r="E71" s="749"/>
      <c r="F71" s="749"/>
      <c r="G71" s="749"/>
      <c r="H71" s="749"/>
      <c r="I71" s="749"/>
      <c r="J71" s="750"/>
      <c r="K71" s="173"/>
      <c r="L71" s="169"/>
      <c r="M71" s="169"/>
      <c r="N71" s="166"/>
      <c r="O71" s="150"/>
      <c r="P71" s="149"/>
      <c r="Q71" s="148"/>
      <c r="R71" s="141"/>
      <c r="S71" s="741"/>
      <c r="T71" s="742"/>
      <c r="U71" s="138"/>
    </row>
    <row r="72" spans="1:21" ht="15" customHeight="1" x14ac:dyDescent="0.25">
      <c r="B72" s="110"/>
      <c r="C72" s="154"/>
      <c r="D72" s="748"/>
      <c r="E72" s="749"/>
      <c r="F72" s="749"/>
      <c r="G72" s="749"/>
      <c r="H72" s="749"/>
      <c r="I72" s="749"/>
      <c r="J72" s="750"/>
      <c r="K72" s="173"/>
      <c r="L72" s="169"/>
      <c r="M72" s="169"/>
      <c r="N72" s="166"/>
      <c r="O72" s="150"/>
      <c r="P72" s="149"/>
      <c r="Q72" s="148"/>
      <c r="R72" s="141"/>
      <c r="S72" s="741"/>
      <c r="T72" s="742"/>
      <c r="U72" s="138"/>
    </row>
    <row r="73" spans="1:21" ht="15" x14ac:dyDescent="0.25">
      <c r="B73" s="110"/>
      <c r="C73" s="154"/>
      <c r="D73" s="748"/>
      <c r="E73" s="749"/>
      <c r="F73" s="749"/>
      <c r="G73" s="749"/>
      <c r="H73" s="749"/>
      <c r="I73" s="749"/>
      <c r="J73" s="750"/>
      <c r="K73" s="173"/>
      <c r="L73" s="169"/>
      <c r="M73" s="169"/>
      <c r="N73" s="166"/>
      <c r="O73" s="150"/>
      <c r="P73" s="149"/>
      <c r="Q73" s="148"/>
      <c r="R73" s="141"/>
      <c r="S73" s="741"/>
      <c r="T73" s="742"/>
      <c r="U73" s="138"/>
    </row>
    <row r="74" spans="1:21" ht="15" x14ac:dyDescent="0.25">
      <c r="B74" s="110"/>
      <c r="C74" s="154"/>
      <c r="D74" s="748"/>
      <c r="E74" s="749"/>
      <c r="F74" s="749"/>
      <c r="G74" s="749"/>
      <c r="H74" s="749"/>
      <c r="I74" s="749"/>
      <c r="J74" s="750"/>
      <c r="K74" s="173"/>
      <c r="L74" s="169"/>
      <c r="M74" s="169"/>
      <c r="N74" s="166"/>
      <c r="O74" s="150"/>
      <c r="P74" s="149"/>
      <c r="Q74" s="148"/>
      <c r="R74" s="141"/>
      <c r="S74" s="741"/>
      <c r="T74" s="742"/>
      <c r="U74" s="138"/>
    </row>
    <row r="75" spans="1:21" ht="15" x14ac:dyDescent="0.25">
      <c r="B75" s="110"/>
      <c r="C75" s="154"/>
      <c r="D75" s="748"/>
      <c r="E75" s="749"/>
      <c r="F75" s="749"/>
      <c r="G75" s="749"/>
      <c r="H75" s="749"/>
      <c r="I75" s="749"/>
      <c r="J75" s="750"/>
      <c r="K75" s="173"/>
      <c r="L75" s="169"/>
      <c r="M75" s="169"/>
      <c r="N75" s="166"/>
      <c r="O75" s="150"/>
      <c r="P75" s="149"/>
      <c r="Q75" s="148"/>
      <c r="R75" s="141"/>
      <c r="S75" s="741"/>
      <c r="T75" s="742"/>
      <c r="U75" s="138"/>
    </row>
    <row r="76" spans="1:21" ht="9.75" customHeight="1" x14ac:dyDescent="0.2">
      <c r="B76" s="110"/>
      <c r="C76" s="201"/>
      <c r="D76" s="200"/>
      <c r="E76" s="200"/>
      <c r="F76" s="200"/>
      <c r="G76" s="200"/>
      <c r="H76" s="200"/>
      <c r="I76" s="199"/>
      <c r="J76" s="199"/>
      <c r="K76" s="195"/>
      <c r="L76" s="198"/>
      <c r="M76" s="198"/>
      <c r="N76" s="141"/>
      <c r="O76" s="197"/>
      <c r="P76" s="141"/>
      <c r="Q76" s="142"/>
      <c r="R76" s="141"/>
      <c r="S76" s="196"/>
      <c r="T76" s="195"/>
      <c r="U76" s="138"/>
    </row>
    <row r="77" spans="1:21" s="127" customFormat="1" ht="14.25" customHeight="1" x14ac:dyDescent="0.25">
      <c r="A77" s="137"/>
      <c r="B77" s="136"/>
      <c r="C77" s="356" t="s">
        <v>2036</v>
      </c>
      <c r="D77" s="356"/>
      <c r="E77" s="356"/>
      <c r="F77" s="356"/>
      <c r="G77" s="356"/>
      <c r="H77" s="194"/>
      <c r="I77" s="194"/>
      <c r="J77" s="193"/>
      <c r="K77" s="193"/>
      <c r="L77" s="192"/>
      <c r="M77" s="192"/>
      <c r="N77" s="192"/>
      <c r="O77" s="191">
        <f>SUM(O70:O75)</f>
        <v>0</v>
      </c>
      <c r="P77" s="190"/>
      <c r="Q77" s="189"/>
      <c r="R77" s="188"/>
      <c r="S77" s="188"/>
      <c r="T77" s="188"/>
      <c r="U77" s="187"/>
    </row>
    <row r="78" spans="1:21" s="111" customFormat="1" ht="14.25" customHeight="1" x14ac:dyDescent="0.25">
      <c r="A78" s="137"/>
      <c r="B78" s="136"/>
      <c r="C78" s="186"/>
      <c r="D78" s="185"/>
      <c r="E78" s="185"/>
      <c r="F78" s="185"/>
      <c r="G78" s="341" t="s">
        <v>2145</v>
      </c>
      <c r="H78" s="342"/>
      <c r="I78" s="745" t="s">
        <v>2080</v>
      </c>
      <c r="J78" s="745"/>
      <c r="K78" s="184"/>
      <c r="L78" s="183"/>
      <c r="M78" s="183"/>
      <c r="N78" s="182"/>
      <c r="O78" s="181"/>
      <c r="P78" s="167"/>
      <c r="Q78" s="348"/>
      <c r="R78" s="180"/>
      <c r="S78" s="179"/>
      <c r="T78" s="178"/>
      <c r="U78" s="177"/>
    </row>
    <row r="79" spans="1:21" ht="14.25" customHeight="1" x14ac:dyDescent="0.2">
      <c r="B79" s="110"/>
      <c r="C79" s="176">
        <v>10</v>
      </c>
      <c r="D79" s="343" t="s">
        <v>2081</v>
      </c>
      <c r="E79" s="343"/>
      <c r="F79" s="343"/>
      <c r="G79" s="411"/>
      <c r="H79" s="175"/>
      <c r="I79" s="746">
        <f>valAllocation/(1+G79)</f>
        <v>0</v>
      </c>
      <c r="J79" s="747"/>
      <c r="K79" s="344"/>
      <c r="L79" s="169"/>
      <c r="M79" s="169"/>
      <c r="N79" s="166"/>
      <c r="O79" s="174"/>
      <c r="P79" s="167"/>
      <c r="Q79" s="349"/>
      <c r="R79" s="166"/>
      <c r="S79" s="154"/>
      <c r="T79" s="173"/>
      <c r="U79" s="138"/>
    </row>
    <row r="80" spans="1:21" ht="14.25" customHeight="1" x14ac:dyDescent="0.2">
      <c r="B80" s="110"/>
      <c r="C80" s="176"/>
      <c r="D80" s="343" t="s">
        <v>2082</v>
      </c>
      <c r="E80" s="343"/>
      <c r="F80" s="343"/>
      <c r="G80" s="345" t="s">
        <v>2083</v>
      </c>
      <c r="H80" s="175"/>
      <c r="I80" s="746">
        <f>+I79*G79</f>
        <v>0</v>
      </c>
      <c r="J80" s="747"/>
      <c r="K80" s="344"/>
      <c r="L80" s="169"/>
      <c r="M80" s="169"/>
      <c r="N80" s="166"/>
      <c r="O80" s="408"/>
      <c r="P80" s="167"/>
      <c r="Q80" s="349"/>
      <c r="R80" s="166"/>
      <c r="S80" s="154"/>
      <c r="T80" s="173"/>
      <c r="U80" s="138"/>
    </row>
    <row r="81" spans="1:21" ht="14.25" customHeight="1" x14ac:dyDescent="0.2">
      <c r="B81" s="110"/>
      <c r="C81" s="346"/>
      <c r="D81" s="198"/>
      <c r="E81" s="198"/>
      <c r="F81" s="198"/>
      <c r="G81" s="198"/>
      <c r="H81" s="198"/>
      <c r="I81" s="347"/>
      <c r="J81" s="347"/>
      <c r="K81" s="344"/>
      <c r="L81" s="169"/>
      <c r="M81" s="169"/>
      <c r="N81" s="166"/>
      <c r="O81" s="409"/>
      <c r="P81" s="167"/>
      <c r="Q81" s="350"/>
      <c r="R81" s="166"/>
      <c r="S81" s="351"/>
      <c r="T81" s="352"/>
      <c r="U81" s="138"/>
    </row>
    <row r="82" spans="1:21" ht="14.25" customHeight="1" x14ac:dyDescent="0.2">
      <c r="B82" s="110"/>
      <c r="C82" s="171"/>
      <c r="D82" s="168"/>
      <c r="E82" s="168"/>
      <c r="F82" s="168"/>
      <c r="G82" s="168"/>
      <c r="H82" s="168"/>
      <c r="I82" s="170"/>
      <c r="J82" s="170"/>
      <c r="K82" s="165"/>
      <c r="L82" s="169"/>
      <c r="M82" s="169"/>
      <c r="N82" s="166"/>
      <c r="O82" s="168"/>
      <c r="P82" s="167"/>
      <c r="Q82" s="165"/>
      <c r="R82" s="166"/>
      <c r="S82" s="165"/>
      <c r="T82" s="165"/>
      <c r="U82" s="138"/>
    </row>
    <row r="83" spans="1:21" s="155" customFormat="1" ht="53.25" customHeight="1" x14ac:dyDescent="0.2">
      <c r="A83" s="147"/>
      <c r="B83" s="164"/>
      <c r="C83" s="163">
        <v>11</v>
      </c>
      <c r="D83" s="768" t="s">
        <v>2039</v>
      </c>
      <c r="E83" s="768"/>
      <c r="F83" s="768"/>
      <c r="G83" s="768"/>
      <c r="H83" s="768"/>
      <c r="I83" s="768"/>
      <c r="J83" s="768"/>
      <c r="K83" s="769"/>
      <c r="L83" s="157"/>
      <c r="M83" s="157"/>
      <c r="N83" s="159"/>
      <c r="O83" s="162" t="s">
        <v>2038</v>
      </c>
      <c r="P83" s="161"/>
      <c r="Q83" s="160" t="s">
        <v>2037</v>
      </c>
      <c r="R83" s="159"/>
      <c r="S83" s="158"/>
      <c r="T83" s="157"/>
      <c r="U83" s="156"/>
    </row>
    <row r="84" spans="1:21" ht="15" x14ac:dyDescent="0.25">
      <c r="B84" s="110"/>
      <c r="C84" s="154"/>
      <c r="D84" s="751"/>
      <c r="E84" s="752"/>
      <c r="F84" s="752"/>
      <c r="G84" s="752"/>
      <c r="H84" s="752"/>
      <c r="I84" s="752"/>
      <c r="J84" s="753"/>
      <c r="K84" s="153"/>
      <c r="L84" s="152"/>
      <c r="M84" s="152"/>
      <c r="N84" s="151"/>
      <c r="O84" s="150"/>
      <c r="P84" s="149"/>
      <c r="Q84" s="148"/>
      <c r="R84" s="141"/>
      <c r="S84" s="741"/>
      <c r="T84" s="742"/>
      <c r="U84" s="138"/>
    </row>
    <row r="85" spans="1:21" ht="15" x14ac:dyDescent="0.25">
      <c r="B85" s="110"/>
      <c r="C85" s="154"/>
      <c r="D85" s="751"/>
      <c r="E85" s="752"/>
      <c r="F85" s="752"/>
      <c r="G85" s="752"/>
      <c r="H85" s="752"/>
      <c r="I85" s="752"/>
      <c r="J85" s="753"/>
      <c r="K85" s="153"/>
      <c r="L85" s="152"/>
      <c r="M85" s="152"/>
      <c r="N85" s="151"/>
      <c r="O85" s="150"/>
      <c r="P85" s="149"/>
      <c r="Q85" s="148"/>
      <c r="R85" s="141"/>
      <c r="S85" s="741"/>
      <c r="T85" s="742"/>
      <c r="U85" s="138"/>
    </row>
    <row r="86" spans="1:21" ht="7.5" customHeight="1" x14ac:dyDescent="0.2">
      <c r="A86" s="147"/>
      <c r="B86" s="110"/>
      <c r="C86" s="146"/>
      <c r="D86" s="108"/>
      <c r="E86" s="108"/>
      <c r="F86" s="108"/>
      <c r="G86" s="145"/>
      <c r="H86" s="145"/>
      <c r="I86" s="145"/>
      <c r="J86" s="145"/>
      <c r="K86" s="139"/>
      <c r="L86" s="99"/>
      <c r="M86" s="99"/>
      <c r="N86" s="141"/>
      <c r="O86" s="144"/>
      <c r="P86" s="143"/>
      <c r="Q86" s="142"/>
      <c r="R86" s="141"/>
      <c r="S86" s="140"/>
      <c r="T86" s="139"/>
      <c r="U86" s="138"/>
    </row>
    <row r="87" spans="1:21" s="127" customFormat="1" x14ac:dyDescent="0.25">
      <c r="A87" s="137"/>
      <c r="B87" s="136"/>
      <c r="C87" s="356" t="s">
        <v>2036</v>
      </c>
      <c r="D87" s="356"/>
      <c r="E87" s="356"/>
      <c r="F87" s="356"/>
      <c r="G87" s="356"/>
      <c r="H87" s="135"/>
      <c r="I87" s="135"/>
      <c r="J87" s="134"/>
      <c r="K87" s="134"/>
      <c r="L87" s="133"/>
      <c r="M87" s="133"/>
      <c r="N87" s="133"/>
      <c r="O87" s="132">
        <f>SUM(O84:O85)</f>
        <v>0</v>
      </c>
      <c r="P87" s="131"/>
      <c r="Q87" s="130"/>
      <c r="R87" s="129"/>
      <c r="S87" s="129"/>
      <c r="T87" s="129"/>
      <c r="U87" s="128"/>
    </row>
    <row r="88" spans="1:21" ht="8.25" customHeight="1" thickBot="1" x14ac:dyDescent="0.25">
      <c r="B88" s="110"/>
      <c r="C88" s="126"/>
      <c r="D88" s="124"/>
      <c r="E88" s="125"/>
      <c r="F88" s="124"/>
      <c r="G88" s="124"/>
      <c r="H88" s="124"/>
      <c r="I88" s="124"/>
      <c r="J88" s="124"/>
      <c r="K88" s="122"/>
      <c r="L88" s="122"/>
      <c r="M88" s="122"/>
      <c r="N88" s="122"/>
      <c r="O88" s="123"/>
      <c r="P88" s="122"/>
      <c r="Q88" s="122"/>
      <c r="R88" s="122"/>
      <c r="S88" s="122"/>
      <c r="T88" s="122"/>
      <c r="U88" s="121"/>
    </row>
    <row r="89" spans="1:21" s="111" customFormat="1" ht="16.5" customHeight="1" thickBot="1" x14ac:dyDescent="0.25">
      <c r="A89" s="120"/>
      <c r="B89" s="119"/>
      <c r="C89" s="118" t="s">
        <v>2035</v>
      </c>
      <c r="D89" s="117"/>
      <c r="E89" s="117"/>
      <c r="F89" s="117"/>
      <c r="G89" s="117"/>
      <c r="H89" s="117"/>
      <c r="I89" s="117"/>
      <c r="J89" s="117"/>
      <c r="K89" s="117"/>
      <c r="L89" s="117"/>
      <c r="M89" s="117"/>
      <c r="N89" s="116"/>
      <c r="O89" s="115">
        <f>+O15+O30+O37+O45+O54+O61+O68+O77+O79+O87+O24</f>
        <v>0</v>
      </c>
      <c r="P89" s="114"/>
      <c r="Q89" s="113"/>
      <c r="R89" s="113"/>
      <c r="S89" s="113"/>
      <c r="T89" s="113"/>
      <c r="U89" s="112"/>
    </row>
    <row r="90" spans="1:21" ht="5.25" customHeight="1" x14ac:dyDescent="0.2">
      <c r="B90" s="110"/>
      <c r="C90" s="109"/>
      <c r="D90" s="108"/>
      <c r="E90" s="108"/>
      <c r="F90" s="108"/>
      <c r="G90" s="108"/>
      <c r="H90" s="108"/>
      <c r="I90" s="108"/>
      <c r="J90" s="108"/>
      <c r="K90" s="108"/>
      <c r="L90" s="108"/>
      <c r="M90" s="108"/>
      <c r="N90" s="108"/>
      <c r="O90" s="108"/>
      <c r="P90" s="108"/>
      <c r="Q90" s="108"/>
      <c r="R90" s="108"/>
      <c r="S90" s="108"/>
      <c r="T90" s="108"/>
      <c r="U90" s="107"/>
    </row>
    <row r="91" spans="1:21" ht="6.75" customHeight="1" thickBot="1" x14ac:dyDescent="0.25">
      <c r="B91" s="106"/>
      <c r="C91" s="105"/>
      <c r="D91" s="105"/>
      <c r="E91" s="105"/>
      <c r="F91" s="105"/>
      <c r="G91" s="105"/>
      <c r="H91" s="105"/>
      <c r="I91" s="105"/>
      <c r="J91" s="105"/>
      <c r="K91" s="105"/>
      <c r="L91" s="105"/>
      <c r="M91" s="105"/>
      <c r="N91" s="105"/>
      <c r="O91" s="105"/>
      <c r="P91" s="105"/>
      <c r="Q91" s="105"/>
      <c r="R91" s="105"/>
      <c r="S91" s="104"/>
      <c r="T91" s="104"/>
      <c r="U91" s="103"/>
    </row>
    <row r="92" spans="1:21" x14ac:dyDescent="0.2">
      <c r="A92" s="98"/>
      <c r="Q92" s="102"/>
    </row>
    <row r="122" spans="1:18" x14ac:dyDescent="0.2">
      <c r="A122" s="98"/>
      <c r="B122" s="98"/>
      <c r="C122" s="98"/>
      <c r="D122" s="98"/>
      <c r="E122" s="98"/>
      <c r="F122" s="98"/>
      <c r="G122" s="98"/>
      <c r="H122" s="98"/>
      <c r="I122" s="98"/>
      <c r="J122" s="98"/>
      <c r="K122" s="98"/>
      <c r="L122" s="98"/>
      <c r="M122" s="98"/>
      <c r="N122" s="98"/>
      <c r="O122" s="98"/>
      <c r="P122" s="98"/>
      <c r="Q122" s="101"/>
      <c r="R122" s="98"/>
    </row>
  </sheetData>
  <sheetProtection algorithmName="SHA-512" hashValue="3peiS8IXkACJf/+002YICn+OgibVXoHy0JmxVXiihaBoj9gaMC2Ydi2Q5i8pRbEzP1k58TAp2Ytr1ejaSa5RaQ==" saltValue="zoanC0BHlXI3BLGD7j0odg==" spinCount="100000" sheet="1" objects="1" scenarios="1"/>
  <dataConsolidate/>
  <mergeCells count="115">
    <mergeCell ref="S12:T12"/>
    <mergeCell ref="H5:I5"/>
    <mergeCell ref="J5:K5"/>
    <mergeCell ref="F5:G5"/>
    <mergeCell ref="D18:G18"/>
    <mergeCell ref="D19:G19"/>
    <mergeCell ref="S2:T2"/>
    <mergeCell ref="C5:E5"/>
    <mergeCell ref="B3:T3"/>
    <mergeCell ref="D12:G12"/>
    <mergeCell ref="D10:G10"/>
    <mergeCell ref="S10:T10"/>
    <mergeCell ref="B7:U7"/>
    <mergeCell ref="C15:G15"/>
    <mergeCell ref="S8:T8"/>
    <mergeCell ref="S11:T11"/>
    <mergeCell ref="D17:G17"/>
    <mergeCell ref="D13:G13"/>
    <mergeCell ref="S13:T13"/>
    <mergeCell ref="S14:T14"/>
    <mergeCell ref="C8:K8"/>
    <mergeCell ref="D11:G11"/>
    <mergeCell ref="S17:T17"/>
    <mergeCell ref="S19:T19"/>
    <mergeCell ref="S20:T20"/>
    <mergeCell ref="S21:T21"/>
    <mergeCell ref="D20:G20"/>
    <mergeCell ref="S23:T23"/>
    <mergeCell ref="C24:G24"/>
    <mergeCell ref="D25:G25"/>
    <mergeCell ref="S26:T26"/>
    <mergeCell ref="S27:T27"/>
    <mergeCell ref="D26:G26"/>
    <mergeCell ref="S22:T22"/>
    <mergeCell ref="S25:T25"/>
    <mergeCell ref="D21:G21"/>
    <mergeCell ref="D22:G22"/>
    <mergeCell ref="D40:K40"/>
    <mergeCell ref="D43:K43"/>
    <mergeCell ref="D52:G52"/>
    <mergeCell ref="D48:G48"/>
    <mergeCell ref="S35:T35"/>
    <mergeCell ref="D51:G51"/>
    <mergeCell ref="S32:T32"/>
    <mergeCell ref="D33:G33"/>
    <mergeCell ref="S33:T33"/>
    <mergeCell ref="D32:G32"/>
    <mergeCell ref="S46:T46"/>
    <mergeCell ref="S85:T85"/>
    <mergeCell ref="S66:T66"/>
    <mergeCell ref="S70:T70"/>
    <mergeCell ref="S71:T71"/>
    <mergeCell ref="D64:J64"/>
    <mergeCell ref="D63:J63"/>
    <mergeCell ref="S74:T74"/>
    <mergeCell ref="D72:J72"/>
    <mergeCell ref="D83:K83"/>
    <mergeCell ref="D85:J85"/>
    <mergeCell ref="S84:T84"/>
    <mergeCell ref="S63:T63"/>
    <mergeCell ref="D73:J73"/>
    <mergeCell ref="D66:J66"/>
    <mergeCell ref="S73:T73"/>
    <mergeCell ref="S75:T75"/>
    <mergeCell ref="D70:J70"/>
    <mergeCell ref="S72:T72"/>
    <mergeCell ref="D74:J74"/>
    <mergeCell ref="S1:U1"/>
    <mergeCell ref="D71:J71"/>
    <mergeCell ref="D41:K41"/>
    <mergeCell ref="S42:T42"/>
    <mergeCell ref="S58:T58"/>
    <mergeCell ref="C37:G37"/>
    <mergeCell ref="S50:T50"/>
    <mergeCell ref="S47:T47"/>
    <mergeCell ref="S57:T57"/>
    <mergeCell ref="S56:T56"/>
    <mergeCell ref="D59:J59"/>
    <mergeCell ref="S18:T18"/>
    <mergeCell ref="D58:J58"/>
    <mergeCell ref="S62:T62"/>
    <mergeCell ref="D62:J62"/>
    <mergeCell ref="D60:F60"/>
    <mergeCell ref="S52:T52"/>
    <mergeCell ref="D38:K38"/>
    <mergeCell ref="S43:T43"/>
    <mergeCell ref="S51:T51"/>
    <mergeCell ref="S55:T55"/>
    <mergeCell ref="S41:T41"/>
    <mergeCell ref="S40:T40"/>
    <mergeCell ref="D49:G49"/>
    <mergeCell ref="S59:T59"/>
    <mergeCell ref="S16:T16"/>
    <mergeCell ref="I78:J78"/>
    <mergeCell ref="I79:J79"/>
    <mergeCell ref="I80:J80"/>
    <mergeCell ref="D75:J75"/>
    <mergeCell ref="D65:J65"/>
    <mergeCell ref="D84:J84"/>
    <mergeCell ref="D50:G50"/>
    <mergeCell ref="D39:K39"/>
    <mergeCell ref="D34:G34"/>
    <mergeCell ref="S34:T34"/>
    <mergeCell ref="D27:G27"/>
    <mergeCell ref="C30:G30"/>
    <mergeCell ref="S28:T28"/>
    <mergeCell ref="D28:G28"/>
    <mergeCell ref="D57:J57"/>
    <mergeCell ref="D56:J56"/>
    <mergeCell ref="D47:G47"/>
    <mergeCell ref="S48:T48"/>
    <mergeCell ref="S49:T49"/>
    <mergeCell ref="S31:T31"/>
    <mergeCell ref="D35:G35"/>
    <mergeCell ref="D42:K42"/>
  </mergeCells>
  <conditionalFormatting sqref="Q40:Q43">
    <cfRule type="expression" dxfId="193" priority="246" stopIfTrue="1">
      <formula>AND($O40&gt;0,$Q40="")</formula>
    </cfRule>
  </conditionalFormatting>
  <conditionalFormatting sqref="Q40:Q43">
    <cfRule type="expression" dxfId="192" priority="245" stopIfTrue="1">
      <formula>AND($O40&gt;0,$Q40="")</formula>
    </cfRule>
  </conditionalFormatting>
  <conditionalFormatting sqref="Q40:Q43">
    <cfRule type="expression" dxfId="191" priority="244" stopIfTrue="1">
      <formula>AND($O40&gt;0,$Q40="")</formula>
    </cfRule>
  </conditionalFormatting>
  <conditionalFormatting sqref="Q40:Q43">
    <cfRule type="expression" dxfId="190" priority="243" stopIfTrue="1">
      <formula>AND($O40&gt;0,$Q40="")</formula>
    </cfRule>
  </conditionalFormatting>
  <conditionalFormatting sqref="Q40:Q43">
    <cfRule type="expression" dxfId="189" priority="242" stopIfTrue="1">
      <formula>AND($O40&gt;0,$Q40="")</formula>
    </cfRule>
  </conditionalFormatting>
  <conditionalFormatting sqref="Q41">
    <cfRule type="expression" dxfId="188" priority="241" stopIfTrue="1">
      <formula>AND($O41&gt;0,$Q41="")</formula>
    </cfRule>
  </conditionalFormatting>
  <conditionalFormatting sqref="Q42">
    <cfRule type="expression" dxfId="187" priority="240" stopIfTrue="1">
      <formula>AND($O42&gt;0,$Q42="")</formula>
    </cfRule>
  </conditionalFormatting>
  <conditionalFormatting sqref="Q43">
    <cfRule type="expression" dxfId="186" priority="239" stopIfTrue="1">
      <formula>AND($O43&gt;0,$Q43="")</formula>
    </cfRule>
  </conditionalFormatting>
  <conditionalFormatting sqref="Q40:Q43">
    <cfRule type="expression" dxfId="185" priority="219" stopIfTrue="1">
      <formula>AND($O40&gt;0,$Q40="")</formula>
    </cfRule>
  </conditionalFormatting>
  <conditionalFormatting sqref="Q40:Q43">
    <cfRule type="expression" dxfId="184" priority="218" stopIfTrue="1">
      <formula>AND($O40&gt;0,$Q40="")</formula>
    </cfRule>
  </conditionalFormatting>
  <conditionalFormatting sqref="Q40:Q43">
    <cfRule type="expression" dxfId="183" priority="217" stopIfTrue="1">
      <formula>AND($O40&gt;0,$Q40="")</formula>
    </cfRule>
  </conditionalFormatting>
  <conditionalFormatting sqref="Q40:Q43">
    <cfRule type="expression" dxfId="182" priority="216" stopIfTrue="1">
      <formula>AND($O40&gt;0,$Q40="")</formula>
    </cfRule>
  </conditionalFormatting>
  <conditionalFormatting sqref="Q40:Q43">
    <cfRule type="expression" dxfId="181" priority="215" stopIfTrue="1">
      <formula>AND($O40&gt;0,$Q40="")</formula>
    </cfRule>
  </conditionalFormatting>
  <conditionalFormatting sqref="Q40:Q43">
    <cfRule type="expression" dxfId="180" priority="214" stopIfTrue="1">
      <formula>AND($O40&gt;0,$Q40="")</formula>
    </cfRule>
  </conditionalFormatting>
  <conditionalFormatting sqref="Q40:Q43">
    <cfRule type="expression" dxfId="179" priority="213" stopIfTrue="1">
      <formula>AND($O40&gt;0,$Q40="")</formula>
    </cfRule>
  </conditionalFormatting>
  <conditionalFormatting sqref="Q40:Q43">
    <cfRule type="expression" dxfId="178" priority="212" stopIfTrue="1">
      <formula>AND($O40&gt;0,$Q40="")</formula>
    </cfRule>
  </conditionalFormatting>
  <conditionalFormatting sqref="Q40:Q43">
    <cfRule type="expression" dxfId="177" priority="211" stopIfTrue="1">
      <formula>AND($O40&gt;0,$Q40="")</formula>
    </cfRule>
  </conditionalFormatting>
  <conditionalFormatting sqref="Q40:Q43">
    <cfRule type="expression" dxfId="176" priority="210" stopIfTrue="1">
      <formula>AND($O40&gt;0,$Q40="")</formula>
    </cfRule>
  </conditionalFormatting>
  <conditionalFormatting sqref="Q40:Q43">
    <cfRule type="expression" dxfId="175" priority="209" stopIfTrue="1">
      <formula>AND($O40&gt;0,$Q40="")</formula>
    </cfRule>
  </conditionalFormatting>
  <conditionalFormatting sqref="Q40:Q43">
    <cfRule type="expression" dxfId="174" priority="208" stopIfTrue="1">
      <formula>AND($O40&gt;0,$Q40="")</formula>
    </cfRule>
  </conditionalFormatting>
  <conditionalFormatting sqref="Q40:Q43">
    <cfRule type="expression" dxfId="173" priority="207" stopIfTrue="1">
      <formula>AND($O40&gt;0,$Q40="")</formula>
    </cfRule>
  </conditionalFormatting>
  <conditionalFormatting sqref="Q40:Q43">
    <cfRule type="expression" dxfId="172" priority="206" stopIfTrue="1">
      <formula>AND($O40&gt;0,$Q40="")</formula>
    </cfRule>
  </conditionalFormatting>
  <conditionalFormatting sqref="Q40:Q43">
    <cfRule type="expression" dxfId="171" priority="205" stopIfTrue="1">
      <formula>AND($O40&gt;0,$Q40="")</formula>
    </cfRule>
  </conditionalFormatting>
  <conditionalFormatting sqref="Q40:Q43">
    <cfRule type="expression" dxfId="170" priority="204" stopIfTrue="1">
      <formula>AND($O40&gt;0,$Q40="")</formula>
    </cfRule>
  </conditionalFormatting>
  <conditionalFormatting sqref="Q40:Q43">
    <cfRule type="expression" dxfId="169" priority="203" stopIfTrue="1">
      <formula>AND($O40&gt;0,$Q40="")</formula>
    </cfRule>
  </conditionalFormatting>
  <conditionalFormatting sqref="Q40:Q43">
    <cfRule type="expression" dxfId="168" priority="202" stopIfTrue="1">
      <formula>AND($O40&gt;0,$Q40="")</formula>
    </cfRule>
  </conditionalFormatting>
  <conditionalFormatting sqref="Q40:Q43">
    <cfRule type="expression" dxfId="167" priority="201" stopIfTrue="1">
      <formula>AND($O40&gt;0,$Q40="")</formula>
    </cfRule>
  </conditionalFormatting>
  <conditionalFormatting sqref="Q40:Q43">
    <cfRule type="expression" dxfId="166" priority="200" stopIfTrue="1">
      <formula>AND($O40&gt;0,$Q40="")</formula>
    </cfRule>
  </conditionalFormatting>
  <conditionalFormatting sqref="Q40:Q43">
    <cfRule type="expression" dxfId="165" priority="199" stopIfTrue="1">
      <formula>AND($O40&gt;0,$Q40="")</formula>
    </cfRule>
  </conditionalFormatting>
  <conditionalFormatting sqref="Q40:Q43">
    <cfRule type="expression" dxfId="164" priority="198" stopIfTrue="1">
      <formula>AND($O40&gt;0,$Q40="")</formula>
    </cfRule>
  </conditionalFormatting>
  <conditionalFormatting sqref="Q40:Q43">
    <cfRule type="expression" dxfId="163" priority="197" stopIfTrue="1">
      <formula>AND($O40&gt;0,$Q40="")</formula>
    </cfRule>
  </conditionalFormatting>
  <conditionalFormatting sqref="Q40:Q43">
    <cfRule type="expression" dxfId="162" priority="196" stopIfTrue="1">
      <formula>AND($O40&gt;0,$Q40="")</formula>
    </cfRule>
  </conditionalFormatting>
  <conditionalFormatting sqref="Q40:Q43">
    <cfRule type="expression" dxfId="161" priority="195" stopIfTrue="1">
      <formula>AND($O40&gt;0,$Q40="")</formula>
    </cfRule>
  </conditionalFormatting>
  <conditionalFormatting sqref="Q40:Q43">
    <cfRule type="expression" dxfId="160" priority="194" stopIfTrue="1">
      <formula>AND($O40&gt;0,$Q40="")</formula>
    </cfRule>
  </conditionalFormatting>
  <conditionalFormatting sqref="Q40:Q43">
    <cfRule type="expression" dxfId="159" priority="193" stopIfTrue="1">
      <formula>AND($O40&gt;0,$Q40="")</formula>
    </cfRule>
  </conditionalFormatting>
  <conditionalFormatting sqref="Q40:Q43">
    <cfRule type="expression" dxfId="158" priority="192" stopIfTrue="1">
      <formula>AND($O40&gt;0,$Q40="")</formula>
    </cfRule>
  </conditionalFormatting>
  <conditionalFormatting sqref="Q40:Q43">
    <cfRule type="expression" dxfId="157" priority="191" stopIfTrue="1">
      <formula>AND($O40&gt;0,$Q40="")</formula>
    </cfRule>
  </conditionalFormatting>
  <conditionalFormatting sqref="Q40:Q43">
    <cfRule type="expression" dxfId="156" priority="190" stopIfTrue="1">
      <formula>AND($O40&gt;0,$Q40="")</formula>
    </cfRule>
  </conditionalFormatting>
  <conditionalFormatting sqref="Q40:Q43">
    <cfRule type="expression" dxfId="155" priority="189" stopIfTrue="1">
      <formula>AND($O40&gt;0,$Q40="")</formula>
    </cfRule>
  </conditionalFormatting>
  <conditionalFormatting sqref="Q11">
    <cfRule type="expression" dxfId="154" priority="188" stopIfTrue="1">
      <formula>AND($O11&gt;0,$Q11="")</formula>
    </cfRule>
  </conditionalFormatting>
  <conditionalFormatting sqref="Q11">
    <cfRule type="expression" dxfId="153" priority="187" stopIfTrue="1">
      <formula>AND($O11&gt;0,$Q11="")</formula>
    </cfRule>
  </conditionalFormatting>
  <conditionalFormatting sqref="Q11">
    <cfRule type="expression" dxfId="152" priority="186" stopIfTrue="1">
      <formula>AND($O11&gt;0,$Q11="")</formula>
    </cfRule>
  </conditionalFormatting>
  <conditionalFormatting sqref="Q11">
    <cfRule type="expression" dxfId="151" priority="185" stopIfTrue="1">
      <formula>AND($O11&gt;0,$Q11="")</formula>
    </cfRule>
  </conditionalFormatting>
  <conditionalFormatting sqref="Q11">
    <cfRule type="expression" dxfId="150" priority="184" stopIfTrue="1">
      <formula>AND($O11&gt;0,$Q11="")</formula>
    </cfRule>
  </conditionalFormatting>
  <conditionalFormatting sqref="Q11">
    <cfRule type="expression" dxfId="149" priority="183" stopIfTrue="1">
      <formula>AND($O11&gt;0,$Q11="")</formula>
    </cfRule>
  </conditionalFormatting>
  <conditionalFormatting sqref="Q11">
    <cfRule type="expression" dxfId="148" priority="182" stopIfTrue="1">
      <formula>AND($O11&gt;0,$Q11="")</formula>
    </cfRule>
  </conditionalFormatting>
  <conditionalFormatting sqref="Q11">
    <cfRule type="expression" dxfId="147" priority="181" stopIfTrue="1">
      <formula>AND($O11&gt;0,$Q11="")</formula>
    </cfRule>
  </conditionalFormatting>
  <conditionalFormatting sqref="Q11">
    <cfRule type="expression" dxfId="146" priority="180" stopIfTrue="1">
      <formula>AND($O11&gt;0,$Q11="")</formula>
    </cfRule>
  </conditionalFormatting>
  <conditionalFormatting sqref="Q12:Q13">
    <cfRule type="expression" dxfId="145" priority="179" stopIfTrue="1">
      <formula>AND($O12&gt;0,$Q12="")</formula>
    </cfRule>
  </conditionalFormatting>
  <conditionalFormatting sqref="Q12:Q13">
    <cfRule type="expression" dxfId="144" priority="178" stopIfTrue="1">
      <formula>AND($O12&gt;0,$Q12="")</formula>
    </cfRule>
  </conditionalFormatting>
  <conditionalFormatting sqref="Q17">
    <cfRule type="expression" dxfId="143" priority="177" stopIfTrue="1">
      <formula>AND($O17&gt;0,$Q17="")</formula>
    </cfRule>
  </conditionalFormatting>
  <conditionalFormatting sqref="Q17">
    <cfRule type="expression" dxfId="142" priority="176" stopIfTrue="1">
      <formula>AND($O17&gt;0,$Q17="")</formula>
    </cfRule>
  </conditionalFormatting>
  <conditionalFormatting sqref="Q17">
    <cfRule type="expression" dxfId="141" priority="175" stopIfTrue="1">
      <formula>AND($O17&gt;0,$Q17="")</formula>
    </cfRule>
  </conditionalFormatting>
  <conditionalFormatting sqref="Q17">
    <cfRule type="expression" dxfId="140" priority="174" stopIfTrue="1">
      <formula>AND($O17&gt;0,$Q17="")</formula>
    </cfRule>
  </conditionalFormatting>
  <conditionalFormatting sqref="Q17">
    <cfRule type="expression" dxfId="139" priority="173" stopIfTrue="1">
      <formula>AND($O17&gt;0,$Q17="")</formula>
    </cfRule>
  </conditionalFormatting>
  <conditionalFormatting sqref="Q17">
    <cfRule type="expression" dxfId="138" priority="172" stopIfTrue="1">
      <formula>AND($O17&gt;0,$Q17="")</formula>
    </cfRule>
  </conditionalFormatting>
  <conditionalFormatting sqref="Q17">
    <cfRule type="expression" dxfId="137" priority="171" stopIfTrue="1">
      <formula>AND($O17&gt;0,$Q17="")</formula>
    </cfRule>
  </conditionalFormatting>
  <conditionalFormatting sqref="Q12:Q13">
    <cfRule type="expression" dxfId="136" priority="170" stopIfTrue="1">
      <formula>AND($O12&gt;0,$Q12="")</formula>
    </cfRule>
  </conditionalFormatting>
  <conditionalFormatting sqref="Q12:Q13">
    <cfRule type="expression" dxfId="135" priority="169" stopIfTrue="1">
      <formula>AND($O12&gt;0,$Q12="")</formula>
    </cfRule>
  </conditionalFormatting>
  <conditionalFormatting sqref="Q12:Q13">
    <cfRule type="expression" dxfId="134" priority="168" stopIfTrue="1">
      <formula>AND($O12&gt;0,$Q12="")</formula>
    </cfRule>
  </conditionalFormatting>
  <conditionalFormatting sqref="Q12:Q13">
    <cfRule type="expression" dxfId="133" priority="167" stopIfTrue="1">
      <formula>AND($O12&gt;0,$Q12="")</formula>
    </cfRule>
  </conditionalFormatting>
  <conditionalFormatting sqref="Q12:Q13">
    <cfRule type="expression" dxfId="132" priority="166" stopIfTrue="1">
      <formula>AND($O12&gt;0,$Q12="")</formula>
    </cfRule>
  </conditionalFormatting>
  <conditionalFormatting sqref="Q12:Q13">
    <cfRule type="expression" dxfId="131" priority="165" stopIfTrue="1">
      <formula>AND($O12&gt;0,$Q12="")</formula>
    </cfRule>
  </conditionalFormatting>
  <conditionalFormatting sqref="Q12:Q13">
    <cfRule type="expression" dxfId="130" priority="164" stopIfTrue="1">
      <formula>AND($O12&gt;0,$Q12="")</formula>
    </cfRule>
  </conditionalFormatting>
  <conditionalFormatting sqref="Q17">
    <cfRule type="expression" dxfId="129" priority="163" stopIfTrue="1">
      <formula>AND($O17&gt;0,$Q17="")</formula>
    </cfRule>
  </conditionalFormatting>
  <conditionalFormatting sqref="O89">
    <cfRule type="expression" dxfId="128" priority="162" stopIfTrue="1">
      <formula>$O$89&lt;&gt;valTIIAAlloc</formula>
    </cfRule>
  </conditionalFormatting>
  <conditionalFormatting sqref="Q84:Q85">
    <cfRule type="expression" dxfId="127" priority="132" stopIfTrue="1">
      <formula>AND($O84&gt;0,$Q84="")</formula>
    </cfRule>
  </conditionalFormatting>
  <conditionalFormatting sqref="Q17">
    <cfRule type="expression" dxfId="126" priority="131" stopIfTrue="1">
      <formula>AND($O17&gt;0,$Q17="")</formula>
    </cfRule>
  </conditionalFormatting>
  <conditionalFormatting sqref="Q18:Q19">
    <cfRule type="expression" dxfId="125" priority="130" stopIfTrue="1">
      <formula>AND($O18&gt;0,$Q18="")</formula>
    </cfRule>
  </conditionalFormatting>
  <conditionalFormatting sqref="Q18:Q19">
    <cfRule type="expression" dxfId="124" priority="129" stopIfTrue="1">
      <formula>AND($O18&gt;0,$Q18="")</formula>
    </cfRule>
  </conditionalFormatting>
  <conditionalFormatting sqref="Q18:Q19">
    <cfRule type="expression" dxfId="123" priority="128" stopIfTrue="1">
      <formula>AND($O18&gt;0,$Q18="")</formula>
    </cfRule>
  </conditionalFormatting>
  <conditionalFormatting sqref="Q18:Q19">
    <cfRule type="expression" dxfId="122" priority="127" stopIfTrue="1">
      <formula>AND($O18&gt;0,$Q18="")</formula>
    </cfRule>
  </conditionalFormatting>
  <conditionalFormatting sqref="Q18:Q19">
    <cfRule type="expression" dxfId="121" priority="126" stopIfTrue="1">
      <formula>AND($O18&gt;0,$Q18="")</formula>
    </cfRule>
  </conditionalFormatting>
  <conditionalFormatting sqref="Q18:Q19">
    <cfRule type="expression" dxfId="120" priority="125" stopIfTrue="1">
      <formula>AND($O18&gt;0,$Q18="")</formula>
    </cfRule>
  </conditionalFormatting>
  <conditionalFormatting sqref="Q18:Q19">
    <cfRule type="expression" dxfId="119" priority="124" stopIfTrue="1">
      <formula>AND($O18&gt;0,$Q18="")</formula>
    </cfRule>
  </conditionalFormatting>
  <conditionalFormatting sqref="Q18:Q19">
    <cfRule type="expression" dxfId="118" priority="123" stopIfTrue="1">
      <formula>AND($O18&gt;0,$Q18="")</formula>
    </cfRule>
  </conditionalFormatting>
  <conditionalFormatting sqref="Q18:Q19">
    <cfRule type="expression" dxfId="117" priority="122" stopIfTrue="1">
      <formula>AND($O18&gt;0,$Q18="")</formula>
    </cfRule>
  </conditionalFormatting>
  <conditionalFormatting sqref="Q20">
    <cfRule type="expression" dxfId="116" priority="121" stopIfTrue="1">
      <formula>AND($O20&gt;0,$Q20="")</formula>
    </cfRule>
  </conditionalFormatting>
  <conditionalFormatting sqref="Q20">
    <cfRule type="expression" dxfId="115" priority="120" stopIfTrue="1">
      <formula>AND($O20&gt;0,$Q20="")</formula>
    </cfRule>
  </conditionalFormatting>
  <conditionalFormatting sqref="Q20">
    <cfRule type="expression" dxfId="114" priority="119" stopIfTrue="1">
      <formula>AND($O20&gt;0,$Q20="")</formula>
    </cfRule>
  </conditionalFormatting>
  <conditionalFormatting sqref="Q20">
    <cfRule type="expression" dxfId="113" priority="118" stopIfTrue="1">
      <formula>AND($O20&gt;0,$Q20="")</formula>
    </cfRule>
  </conditionalFormatting>
  <conditionalFormatting sqref="Q20">
    <cfRule type="expression" dxfId="112" priority="117" stopIfTrue="1">
      <formula>AND($O20&gt;0,$Q20="")</formula>
    </cfRule>
  </conditionalFormatting>
  <conditionalFormatting sqref="Q20">
    <cfRule type="expression" dxfId="111" priority="116" stopIfTrue="1">
      <formula>AND($O20&gt;0,$Q20="")</formula>
    </cfRule>
  </conditionalFormatting>
  <conditionalFormatting sqref="Q20">
    <cfRule type="expression" dxfId="110" priority="115" stopIfTrue="1">
      <formula>AND($O20&gt;0,$Q20="")</formula>
    </cfRule>
  </conditionalFormatting>
  <conditionalFormatting sqref="Q20">
    <cfRule type="expression" dxfId="109" priority="114" stopIfTrue="1">
      <formula>AND($O20&gt;0,$Q20="")</formula>
    </cfRule>
  </conditionalFormatting>
  <conditionalFormatting sqref="Q20">
    <cfRule type="expression" dxfId="108" priority="113" stopIfTrue="1">
      <formula>AND($O20&gt;0,$Q20="")</formula>
    </cfRule>
  </conditionalFormatting>
  <conditionalFormatting sqref="Q21:Q22">
    <cfRule type="expression" dxfId="107" priority="112" stopIfTrue="1">
      <formula>AND($O21&gt;0,$Q21="")</formula>
    </cfRule>
  </conditionalFormatting>
  <conditionalFormatting sqref="Q21:Q22">
    <cfRule type="expression" dxfId="106" priority="111" stopIfTrue="1">
      <formula>AND($O21&gt;0,$Q21="")</formula>
    </cfRule>
  </conditionalFormatting>
  <conditionalFormatting sqref="Q21:Q22">
    <cfRule type="expression" dxfId="105" priority="110" stopIfTrue="1">
      <formula>AND($O21&gt;0,$Q21="")</formula>
    </cfRule>
  </conditionalFormatting>
  <conditionalFormatting sqref="Q21:Q22">
    <cfRule type="expression" dxfId="104" priority="109" stopIfTrue="1">
      <formula>AND($O21&gt;0,$Q21="")</formula>
    </cfRule>
  </conditionalFormatting>
  <conditionalFormatting sqref="Q21:Q22">
    <cfRule type="expression" dxfId="103" priority="108" stopIfTrue="1">
      <formula>AND($O21&gt;0,$Q21="")</formula>
    </cfRule>
  </conditionalFormatting>
  <conditionalFormatting sqref="Q21:Q22">
    <cfRule type="expression" dxfId="102" priority="107" stopIfTrue="1">
      <formula>AND($O21&gt;0,$Q21="")</formula>
    </cfRule>
  </conditionalFormatting>
  <conditionalFormatting sqref="Q21:Q22">
    <cfRule type="expression" dxfId="101" priority="106" stopIfTrue="1">
      <formula>AND($O21&gt;0,$Q21="")</formula>
    </cfRule>
  </conditionalFormatting>
  <conditionalFormatting sqref="Q21:Q22">
    <cfRule type="expression" dxfId="100" priority="105" stopIfTrue="1">
      <formula>AND($O21&gt;0,$Q21="")</formula>
    </cfRule>
  </conditionalFormatting>
  <conditionalFormatting sqref="Q21:Q22">
    <cfRule type="expression" dxfId="99" priority="104" stopIfTrue="1">
      <formula>AND($O21&gt;0,$Q21="")</formula>
    </cfRule>
  </conditionalFormatting>
  <conditionalFormatting sqref="Q26">
    <cfRule type="expression" dxfId="98" priority="103" stopIfTrue="1">
      <formula>AND($O26&gt;0,$Q26="")</formula>
    </cfRule>
  </conditionalFormatting>
  <conditionalFormatting sqref="Q26">
    <cfRule type="expression" dxfId="97" priority="102" stopIfTrue="1">
      <formula>AND($O26&gt;0,$Q26="")</formula>
    </cfRule>
  </conditionalFormatting>
  <conditionalFormatting sqref="Q26">
    <cfRule type="expression" dxfId="96" priority="101" stopIfTrue="1">
      <formula>AND($O26&gt;0,$Q26="")</formula>
    </cfRule>
  </conditionalFormatting>
  <conditionalFormatting sqref="Q26">
    <cfRule type="expression" dxfId="95" priority="100" stopIfTrue="1">
      <formula>AND($O26&gt;0,$Q26="")</formula>
    </cfRule>
  </conditionalFormatting>
  <conditionalFormatting sqref="Q26">
    <cfRule type="expression" dxfId="94" priority="99" stopIfTrue="1">
      <formula>AND($O26&gt;0,$Q26="")</formula>
    </cfRule>
  </conditionalFormatting>
  <conditionalFormatting sqref="Q26">
    <cfRule type="expression" dxfId="93" priority="98" stopIfTrue="1">
      <formula>AND($O26&gt;0,$Q26="")</formula>
    </cfRule>
  </conditionalFormatting>
  <conditionalFormatting sqref="Q26">
    <cfRule type="expression" dxfId="92" priority="97" stopIfTrue="1">
      <formula>AND($O26&gt;0,$Q26="")</formula>
    </cfRule>
  </conditionalFormatting>
  <conditionalFormatting sqref="Q26">
    <cfRule type="expression" dxfId="91" priority="96" stopIfTrue="1">
      <formula>AND($O26&gt;0,$Q26="")</formula>
    </cfRule>
  </conditionalFormatting>
  <conditionalFormatting sqref="Q26">
    <cfRule type="expression" dxfId="90" priority="95" stopIfTrue="1">
      <formula>AND($O26&gt;0,$Q26="")</formula>
    </cfRule>
  </conditionalFormatting>
  <conditionalFormatting sqref="Q27:Q28">
    <cfRule type="expression" dxfId="89" priority="94" stopIfTrue="1">
      <formula>AND($O27&gt;0,$Q27="")</formula>
    </cfRule>
  </conditionalFormatting>
  <conditionalFormatting sqref="Q27:Q28">
    <cfRule type="expression" dxfId="88" priority="93" stopIfTrue="1">
      <formula>AND($O27&gt;0,$Q27="")</formula>
    </cfRule>
  </conditionalFormatting>
  <conditionalFormatting sqref="Q27:Q28">
    <cfRule type="expression" dxfId="87" priority="92" stopIfTrue="1">
      <formula>AND($O27&gt;0,$Q27="")</formula>
    </cfRule>
  </conditionalFormatting>
  <conditionalFormatting sqref="Q27:Q28">
    <cfRule type="expression" dxfId="86" priority="91" stopIfTrue="1">
      <formula>AND($O27&gt;0,$Q27="")</formula>
    </cfRule>
  </conditionalFormatting>
  <conditionalFormatting sqref="Q27:Q28">
    <cfRule type="expression" dxfId="85" priority="90" stopIfTrue="1">
      <formula>AND($O27&gt;0,$Q27="")</formula>
    </cfRule>
  </conditionalFormatting>
  <conditionalFormatting sqref="Q27:Q28">
    <cfRule type="expression" dxfId="84" priority="89" stopIfTrue="1">
      <formula>AND($O27&gt;0,$Q27="")</formula>
    </cfRule>
  </conditionalFormatting>
  <conditionalFormatting sqref="Q27:Q28">
    <cfRule type="expression" dxfId="83" priority="88" stopIfTrue="1">
      <formula>AND($O27&gt;0,$Q27="")</formula>
    </cfRule>
  </conditionalFormatting>
  <conditionalFormatting sqref="Q27:Q28">
    <cfRule type="expression" dxfId="82" priority="87" stopIfTrue="1">
      <formula>AND($O27&gt;0,$Q27="")</formula>
    </cfRule>
  </conditionalFormatting>
  <conditionalFormatting sqref="Q27:Q28">
    <cfRule type="expression" dxfId="81" priority="86" stopIfTrue="1">
      <formula>AND($O27&gt;0,$Q27="")</formula>
    </cfRule>
  </conditionalFormatting>
  <conditionalFormatting sqref="Q32">
    <cfRule type="expression" dxfId="80" priority="85" stopIfTrue="1">
      <formula>AND($O32&gt;0,$Q32="")</formula>
    </cfRule>
  </conditionalFormatting>
  <conditionalFormatting sqref="Q32">
    <cfRule type="expression" dxfId="79" priority="84" stopIfTrue="1">
      <formula>AND($O32&gt;0,$Q32="")</formula>
    </cfRule>
  </conditionalFormatting>
  <conditionalFormatting sqref="Q32">
    <cfRule type="expression" dxfId="78" priority="83" stopIfTrue="1">
      <formula>AND($O32&gt;0,$Q32="")</formula>
    </cfRule>
  </conditionalFormatting>
  <conditionalFormatting sqref="Q32">
    <cfRule type="expression" dxfId="77" priority="82" stopIfTrue="1">
      <formula>AND($O32&gt;0,$Q32="")</formula>
    </cfRule>
  </conditionalFormatting>
  <conditionalFormatting sqref="Q32">
    <cfRule type="expression" dxfId="76" priority="81" stopIfTrue="1">
      <formula>AND($O32&gt;0,$Q32="")</formula>
    </cfRule>
  </conditionalFormatting>
  <conditionalFormatting sqref="Q32">
    <cfRule type="expression" dxfId="75" priority="80" stopIfTrue="1">
      <formula>AND($O32&gt;0,$Q32="")</formula>
    </cfRule>
  </conditionalFormatting>
  <conditionalFormatting sqref="Q32">
    <cfRule type="expression" dxfId="74" priority="79" stopIfTrue="1">
      <formula>AND($O32&gt;0,$Q32="")</formula>
    </cfRule>
  </conditionalFormatting>
  <conditionalFormatting sqref="Q32">
    <cfRule type="expression" dxfId="73" priority="78" stopIfTrue="1">
      <formula>AND($O32&gt;0,$Q32="")</formula>
    </cfRule>
  </conditionalFormatting>
  <conditionalFormatting sqref="Q32">
    <cfRule type="expression" dxfId="72" priority="77" stopIfTrue="1">
      <formula>AND($O32&gt;0,$Q32="")</formula>
    </cfRule>
  </conditionalFormatting>
  <conditionalFormatting sqref="Q33:Q34">
    <cfRule type="expression" dxfId="71" priority="76" stopIfTrue="1">
      <formula>AND($O33&gt;0,$Q33="")</formula>
    </cfRule>
  </conditionalFormatting>
  <conditionalFormatting sqref="Q33:Q34">
    <cfRule type="expression" dxfId="70" priority="75" stopIfTrue="1">
      <formula>AND($O33&gt;0,$Q33="")</formula>
    </cfRule>
  </conditionalFormatting>
  <conditionalFormatting sqref="Q33:Q34">
    <cfRule type="expression" dxfId="69" priority="74" stopIfTrue="1">
      <formula>AND($O33&gt;0,$Q33="")</formula>
    </cfRule>
  </conditionalFormatting>
  <conditionalFormatting sqref="Q33:Q34">
    <cfRule type="expression" dxfId="68" priority="73" stopIfTrue="1">
      <formula>AND($O33&gt;0,$Q33="")</formula>
    </cfRule>
  </conditionalFormatting>
  <conditionalFormatting sqref="Q33:Q34">
    <cfRule type="expression" dxfId="67" priority="72" stopIfTrue="1">
      <formula>AND($O33&gt;0,$Q33="")</formula>
    </cfRule>
  </conditionalFormatting>
  <conditionalFormatting sqref="Q33:Q34">
    <cfRule type="expression" dxfId="66" priority="71" stopIfTrue="1">
      <formula>AND($O33&gt;0,$Q33="")</formula>
    </cfRule>
  </conditionalFormatting>
  <conditionalFormatting sqref="Q33:Q34">
    <cfRule type="expression" dxfId="65" priority="70" stopIfTrue="1">
      <formula>AND($O33&gt;0,$Q33="")</formula>
    </cfRule>
  </conditionalFormatting>
  <conditionalFormatting sqref="Q33:Q34">
    <cfRule type="expression" dxfId="64" priority="69" stopIfTrue="1">
      <formula>AND($O33&gt;0,$Q33="")</formula>
    </cfRule>
  </conditionalFormatting>
  <conditionalFormatting sqref="Q33:Q34">
    <cfRule type="expression" dxfId="63" priority="68" stopIfTrue="1">
      <formula>AND($O33&gt;0,$Q33="")</formula>
    </cfRule>
  </conditionalFormatting>
  <conditionalFormatting sqref="Q35">
    <cfRule type="expression" dxfId="62" priority="67" stopIfTrue="1">
      <formula>AND($O35&gt;0,$Q35="")</formula>
    </cfRule>
  </conditionalFormatting>
  <conditionalFormatting sqref="Q35">
    <cfRule type="expression" dxfId="61" priority="66" stopIfTrue="1">
      <formula>AND($O35&gt;0,$Q35="")</formula>
    </cfRule>
  </conditionalFormatting>
  <conditionalFormatting sqref="Q35">
    <cfRule type="expression" dxfId="60" priority="65" stopIfTrue="1">
      <formula>AND($O35&gt;0,$Q35="")</formula>
    </cfRule>
  </conditionalFormatting>
  <conditionalFormatting sqref="Q35">
    <cfRule type="expression" dxfId="59" priority="64" stopIfTrue="1">
      <formula>AND($O35&gt;0,$Q35="")</formula>
    </cfRule>
  </conditionalFormatting>
  <conditionalFormatting sqref="Q35">
    <cfRule type="expression" dxfId="58" priority="63" stopIfTrue="1">
      <formula>AND($O35&gt;0,$Q35="")</formula>
    </cfRule>
  </conditionalFormatting>
  <conditionalFormatting sqref="Q35">
    <cfRule type="expression" dxfId="57" priority="62" stopIfTrue="1">
      <formula>AND($O35&gt;0,$Q35="")</formula>
    </cfRule>
  </conditionalFormatting>
  <conditionalFormatting sqref="Q35">
    <cfRule type="expression" dxfId="56" priority="61" stopIfTrue="1">
      <formula>AND($O35&gt;0,$Q35="")</formula>
    </cfRule>
  </conditionalFormatting>
  <conditionalFormatting sqref="Q35">
    <cfRule type="expression" dxfId="55" priority="60" stopIfTrue="1">
      <formula>AND($O35&gt;0,$Q35="")</formula>
    </cfRule>
  </conditionalFormatting>
  <conditionalFormatting sqref="Q35">
    <cfRule type="expression" dxfId="54" priority="59" stopIfTrue="1">
      <formula>AND($O35&gt;0,$Q35="")</formula>
    </cfRule>
  </conditionalFormatting>
  <conditionalFormatting sqref="Q47">
    <cfRule type="expression" dxfId="53" priority="58" stopIfTrue="1">
      <formula>AND($O47&gt;0,$Q47="")</formula>
    </cfRule>
  </conditionalFormatting>
  <conditionalFormatting sqref="Q47">
    <cfRule type="expression" dxfId="52" priority="57" stopIfTrue="1">
      <formula>AND($O47&gt;0,$Q47="")</formula>
    </cfRule>
  </conditionalFormatting>
  <conditionalFormatting sqref="Q47">
    <cfRule type="expression" dxfId="51" priority="56" stopIfTrue="1">
      <formula>AND($O47&gt;0,$Q47="")</formula>
    </cfRule>
  </conditionalFormatting>
  <conditionalFormatting sqref="Q47">
    <cfRule type="expression" dxfId="50" priority="55" stopIfTrue="1">
      <formula>AND($O47&gt;0,$Q47="")</formula>
    </cfRule>
  </conditionalFormatting>
  <conditionalFormatting sqref="Q47">
    <cfRule type="expression" dxfId="49" priority="54" stopIfTrue="1">
      <formula>AND($O47&gt;0,$Q47="")</formula>
    </cfRule>
  </conditionalFormatting>
  <conditionalFormatting sqref="Q47">
    <cfRule type="expression" dxfId="48" priority="53" stopIfTrue="1">
      <formula>AND($O47&gt;0,$Q47="")</formula>
    </cfRule>
  </conditionalFormatting>
  <conditionalFormatting sqref="Q47">
    <cfRule type="expression" dxfId="47" priority="52" stopIfTrue="1">
      <formula>AND($O47&gt;0,$Q47="")</formula>
    </cfRule>
  </conditionalFormatting>
  <conditionalFormatting sqref="Q47">
    <cfRule type="expression" dxfId="46" priority="51" stopIfTrue="1">
      <formula>AND($O47&gt;0,$Q47="")</formula>
    </cfRule>
  </conditionalFormatting>
  <conditionalFormatting sqref="Q47">
    <cfRule type="expression" dxfId="45" priority="50" stopIfTrue="1">
      <formula>AND($O47&gt;0,$Q47="")</formula>
    </cfRule>
  </conditionalFormatting>
  <conditionalFormatting sqref="Q48:Q52">
    <cfRule type="expression" dxfId="44" priority="49" stopIfTrue="1">
      <formula>AND($O48&gt;0,$Q48="")</formula>
    </cfRule>
  </conditionalFormatting>
  <conditionalFormatting sqref="Q48:Q52">
    <cfRule type="expression" dxfId="43" priority="48" stopIfTrue="1">
      <formula>AND($O48&gt;0,$Q48="")</formula>
    </cfRule>
  </conditionalFormatting>
  <conditionalFormatting sqref="Q48:Q52">
    <cfRule type="expression" dxfId="42" priority="47" stopIfTrue="1">
      <formula>AND($O48&gt;0,$Q48="")</formula>
    </cfRule>
  </conditionalFormatting>
  <conditionalFormatting sqref="Q48:Q52">
    <cfRule type="expression" dxfId="41" priority="46" stopIfTrue="1">
      <formula>AND($O48&gt;0,$Q48="")</formula>
    </cfRule>
  </conditionalFormatting>
  <conditionalFormatting sqref="Q48:Q52">
    <cfRule type="expression" dxfId="40" priority="45" stopIfTrue="1">
      <formula>AND($O48&gt;0,$Q48="")</formula>
    </cfRule>
  </conditionalFormatting>
  <conditionalFormatting sqref="Q48:Q52">
    <cfRule type="expression" dxfId="39" priority="44" stopIfTrue="1">
      <formula>AND($O48&gt;0,$Q48="")</formula>
    </cfRule>
  </conditionalFormatting>
  <conditionalFormatting sqref="Q48:Q52">
    <cfRule type="expression" dxfId="38" priority="43" stopIfTrue="1">
      <formula>AND($O48&gt;0,$Q48="")</formula>
    </cfRule>
  </conditionalFormatting>
  <conditionalFormatting sqref="Q48:Q52">
    <cfRule type="expression" dxfId="37" priority="42" stopIfTrue="1">
      <formula>AND($O48&gt;0,$Q48="")</formula>
    </cfRule>
  </conditionalFormatting>
  <conditionalFormatting sqref="Q48:Q52">
    <cfRule type="expression" dxfId="36" priority="41" stopIfTrue="1">
      <formula>AND($O48&gt;0,$Q48="")</formula>
    </cfRule>
  </conditionalFormatting>
  <conditionalFormatting sqref="Q56:Q59">
    <cfRule type="expression" dxfId="35" priority="40" stopIfTrue="1">
      <formula>AND($O56&gt;0,$Q56="")</formula>
    </cfRule>
  </conditionalFormatting>
  <conditionalFormatting sqref="Q56:Q59">
    <cfRule type="expression" dxfId="34" priority="39" stopIfTrue="1">
      <formula>AND($O56&gt;0,$Q56="")</formula>
    </cfRule>
  </conditionalFormatting>
  <conditionalFormatting sqref="Q56:Q59">
    <cfRule type="expression" dxfId="33" priority="38" stopIfTrue="1">
      <formula>AND($O56&gt;0,$Q56="")</formula>
    </cfRule>
  </conditionalFormatting>
  <conditionalFormatting sqref="Q56:Q59">
    <cfRule type="expression" dxfId="32" priority="37" stopIfTrue="1">
      <formula>AND($O56&gt;0,$Q56="")</formula>
    </cfRule>
  </conditionalFormatting>
  <conditionalFormatting sqref="Q56:Q59">
    <cfRule type="expression" dxfId="31" priority="36" stopIfTrue="1">
      <formula>AND($O56&gt;0,$Q56="")</formula>
    </cfRule>
  </conditionalFormatting>
  <conditionalFormatting sqref="Q56:Q59">
    <cfRule type="expression" dxfId="30" priority="35" stopIfTrue="1">
      <formula>AND($O56&gt;0,$Q56="")</formula>
    </cfRule>
  </conditionalFormatting>
  <conditionalFormatting sqref="Q56:Q59">
    <cfRule type="expression" dxfId="29" priority="34" stopIfTrue="1">
      <formula>AND($O56&gt;0,$Q56="")</formula>
    </cfRule>
  </conditionalFormatting>
  <conditionalFormatting sqref="Q56:Q59">
    <cfRule type="expression" dxfId="28" priority="33" stopIfTrue="1">
      <formula>AND($O56&gt;0,$Q56="")</formula>
    </cfRule>
  </conditionalFormatting>
  <conditionalFormatting sqref="Q56:Q59">
    <cfRule type="expression" dxfId="27" priority="32" stopIfTrue="1">
      <formula>AND($O56&gt;0,$Q56="")</formula>
    </cfRule>
  </conditionalFormatting>
  <conditionalFormatting sqref="Q63:Q66">
    <cfRule type="expression" dxfId="26" priority="31" stopIfTrue="1">
      <formula>AND($O63&gt;0,$Q63="")</formula>
    </cfRule>
  </conditionalFormatting>
  <conditionalFormatting sqref="Q63:Q66">
    <cfRule type="expression" dxfId="25" priority="30" stopIfTrue="1">
      <formula>AND($O63&gt;0,$Q63="")</formula>
    </cfRule>
  </conditionalFormatting>
  <conditionalFormatting sqref="Q63:Q66">
    <cfRule type="expression" dxfId="24" priority="29" stopIfTrue="1">
      <formula>AND($O63&gt;0,$Q63="")</formula>
    </cfRule>
  </conditionalFormatting>
  <conditionalFormatting sqref="Q63:Q66">
    <cfRule type="expression" dxfId="23" priority="28" stopIfTrue="1">
      <formula>AND($O63&gt;0,$Q63="")</formula>
    </cfRule>
  </conditionalFormatting>
  <conditionalFormatting sqref="Q63:Q66">
    <cfRule type="expression" dxfId="22" priority="27" stopIfTrue="1">
      <formula>AND($O63&gt;0,$Q63="")</formula>
    </cfRule>
  </conditionalFormatting>
  <conditionalFormatting sqref="Q63:Q66">
    <cfRule type="expression" dxfId="21" priority="26" stopIfTrue="1">
      <formula>AND($O63&gt;0,$Q63="")</formula>
    </cfRule>
  </conditionalFormatting>
  <conditionalFormatting sqref="Q63:Q66">
    <cfRule type="expression" dxfId="20" priority="25" stopIfTrue="1">
      <formula>AND($O63&gt;0,$Q63="")</formula>
    </cfRule>
  </conditionalFormatting>
  <conditionalFormatting sqref="Q63:Q66">
    <cfRule type="expression" dxfId="19" priority="24" stopIfTrue="1">
      <formula>AND($O63&gt;0,$Q63="")</formula>
    </cfRule>
  </conditionalFormatting>
  <conditionalFormatting sqref="Q63:Q66">
    <cfRule type="expression" dxfId="18" priority="23" stopIfTrue="1">
      <formula>AND($O63&gt;0,$Q63="")</formula>
    </cfRule>
  </conditionalFormatting>
  <conditionalFormatting sqref="Q70:Q75">
    <cfRule type="expression" dxfId="17" priority="22" stopIfTrue="1">
      <formula>AND($O70&gt;0,$Q70="")</formula>
    </cfRule>
  </conditionalFormatting>
  <conditionalFormatting sqref="Q70:Q75">
    <cfRule type="expression" dxfId="16" priority="21" stopIfTrue="1">
      <formula>AND($O70&gt;0,$Q70="")</formula>
    </cfRule>
  </conditionalFormatting>
  <conditionalFormatting sqref="Q70:Q75">
    <cfRule type="expression" dxfId="15" priority="20" stopIfTrue="1">
      <formula>AND($O70&gt;0,$Q70="")</formula>
    </cfRule>
  </conditionalFormatting>
  <conditionalFormatting sqref="Q70:Q75">
    <cfRule type="expression" dxfId="14" priority="19" stopIfTrue="1">
      <formula>AND($O70&gt;0,$Q70="")</formula>
    </cfRule>
  </conditionalFormatting>
  <conditionalFormatting sqref="Q70:Q75">
    <cfRule type="expression" dxfId="13" priority="18" stopIfTrue="1">
      <formula>AND($O70&gt;0,$Q70="")</formula>
    </cfRule>
  </conditionalFormatting>
  <conditionalFormatting sqref="Q70:Q75">
    <cfRule type="expression" dxfId="12" priority="17" stopIfTrue="1">
      <formula>AND($O70&gt;0,$Q70="")</formula>
    </cfRule>
  </conditionalFormatting>
  <conditionalFormatting sqref="Q70:Q75">
    <cfRule type="expression" dxfId="11" priority="16" stopIfTrue="1">
      <formula>AND($O70&gt;0,$Q70="")</formula>
    </cfRule>
  </conditionalFormatting>
  <conditionalFormatting sqref="Q70:Q75">
    <cfRule type="expression" dxfId="10" priority="15" stopIfTrue="1">
      <formula>AND($O70&gt;0,$Q70="")</formula>
    </cfRule>
  </conditionalFormatting>
  <conditionalFormatting sqref="Q70:Q75">
    <cfRule type="expression" dxfId="9" priority="14" stopIfTrue="1">
      <formula>AND($O70&gt;0,$Q70="")</formula>
    </cfRule>
  </conditionalFormatting>
  <conditionalFormatting sqref="Q84:Q85">
    <cfRule type="expression" dxfId="8" priority="13" stopIfTrue="1">
      <formula>AND($O84&gt;0,$Q84="")</formula>
    </cfRule>
  </conditionalFormatting>
  <conditionalFormatting sqref="Q84:Q85">
    <cfRule type="expression" dxfId="7" priority="12" stopIfTrue="1">
      <formula>AND($O84&gt;0,$Q84="")</formula>
    </cfRule>
  </conditionalFormatting>
  <conditionalFormatting sqref="Q84:Q85">
    <cfRule type="expression" dxfId="6" priority="11" stopIfTrue="1">
      <formula>AND($O84&gt;0,$Q84="")</formula>
    </cfRule>
  </conditionalFormatting>
  <conditionalFormatting sqref="Q84:Q85">
    <cfRule type="expression" dxfId="5" priority="10" stopIfTrue="1">
      <formula>AND($O84&gt;0,$Q84="")</formula>
    </cfRule>
  </conditionalFormatting>
  <conditionalFormatting sqref="Q84:Q85">
    <cfRule type="expression" dxfId="4" priority="9" stopIfTrue="1">
      <formula>AND($O84&gt;0,$Q84="")</formula>
    </cfRule>
  </conditionalFormatting>
  <conditionalFormatting sqref="Q84:Q85">
    <cfRule type="expression" dxfId="3" priority="8" stopIfTrue="1">
      <formula>AND($O84&gt;0,$Q84="")</formula>
    </cfRule>
  </conditionalFormatting>
  <conditionalFormatting sqref="Q84:Q85">
    <cfRule type="expression" dxfId="2" priority="7" stopIfTrue="1">
      <formula>AND($O84&gt;0,$Q84="")</formula>
    </cfRule>
  </conditionalFormatting>
  <conditionalFormatting sqref="Q84:Q85">
    <cfRule type="expression" dxfId="1" priority="6" stopIfTrue="1">
      <formula>AND($O84&gt;0,$Q84="")</formula>
    </cfRule>
  </conditionalFormatting>
  <conditionalFormatting sqref="D17:G22 D26:G28 D47:D52">
    <cfRule type="expression" dxfId="0" priority="260" stopIfTrue="1">
      <formula>AND($O17&gt;0,$D17="")</formula>
    </cfRule>
  </conditionalFormatting>
  <dataValidations count="13">
    <dataValidation type="list" showInputMessage="1" showErrorMessage="1" errorTitle="Select one" error="You must select a value from the list." sqref="Q84:Q85 Q63:Q66 Q56:Q59 Q47:Q52 Q32:Q35 Q26:Q28 Q17:Q22 Q11:Q13 Q70:Q75">
      <formula1>lstPrimaryfunction</formula1>
    </dataValidation>
    <dataValidation type="custom" allowBlank="1" showInputMessage="1" showErrorMessage="1" errorTitle="Error" error="FTE must be the same or less than # of staff" sqref="J29:J30 J36:J37 I30">
      <formula1>I29&lt;=H29</formula1>
    </dataValidation>
    <dataValidation type="list" showInputMessage="1" showErrorMessage="1" errorTitle="Select one" error="You must select a value from the list." sqref="Q36 Q29">
      <formula1>PrimFuncTIIA</formula1>
    </dataValidation>
    <dataValidation type="list" allowBlank="1" showInputMessage="1" showErrorMessage="1" sqref="D36:G36 D29:G29">
      <formula1>lstTIIALn3</formula1>
    </dataValidation>
    <dataValidation type="list" allowBlank="1" showInputMessage="1" showErrorMessage="1" sqref="J47:J52 J32:J35">
      <formula1>",per hour, per day, flat"</formula1>
    </dataValidation>
    <dataValidation type="list" allowBlank="1" showInputMessage="1" showErrorMessage="1" sqref="D47:G52">
      <formula1>lstLine6</formula1>
    </dataValidation>
    <dataValidation type="list" allowBlank="1" showInputMessage="1" showErrorMessage="1" sqref="D11:G13">
      <formula1>lstLine1</formula1>
    </dataValidation>
    <dataValidation type="list" allowBlank="1" showInputMessage="1" showErrorMessage="1" sqref="D17:G22">
      <formula1>lstLine2</formula1>
    </dataValidation>
    <dataValidation type="list" allowBlank="1" showInputMessage="1" showErrorMessage="1" sqref="D26:G28">
      <formula1>lstLine3</formula1>
    </dataValidation>
    <dataValidation type="list" allowBlank="1" showInputMessage="1" showErrorMessage="1" sqref="D56:J59">
      <formula1>lstLine7</formula1>
    </dataValidation>
    <dataValidation type="list" allowBlank="1" showInputMessage="1" showErrorMessage="1" sqref="D63:J66">
      <formula1>lstLine8</formula1>
    </dataValidation>
    <dataValidation type="list" allowBlank="1" showInputMessage="1" showErrorMessage="1" sqref="S58:T58 D70:J75">
      <formula1>lstLine9</formula1>
    </dataValidation>
    <dataValidation type="list" allowBlank="1" showInputMessage="1" showErrorMessage="1" sqref="D32:G35">
      <formula1>lstLine4</formula1>
    </dataValidation>
  </dataValidations>
  <printOptions horizontalCentered="1"/>
  <pageMargins left="0.2" right="0.2" top="0.2" bottom="0.13" header="0.3" footer="0.05"/>
  <pageSetup scale="65" fitToHeight="4" orientation="landscape" r:id="rId1"/>
  <headerFooter>
    <oddFooter>&amp;RMassachusetts Department of Elementary &amp; Secondary Education</oddFooter>
  </headerFooter>
  <rowBreaks count="1" manualBreakCount="1">
    <brk id="45" min="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152400</xdr:colOff>
                    <xdr:row>10</xdr:row>
                    <xdr:rowOff>0</xdr:rowOff>
                  </from>
                  <to>
                    <xdr:col>13</xdr:col>
                    <xdr:colOff>9525</xdr:colOff>
                    <xdr:row>11</xdr:row>
                    <xdr:rowOff>19050</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10</xdr:col>
                    <xdr:colOff>152400</xdr:colOff>
                    <xdr:row>11</xdr:row>
                    <xdr:rowOff>0</xdr:rowOff>
                  </from>
                  <to>
                    <xdr:col>13</xdr:col>
                    <xdr:colOff>9525</xdr:colOff>
                    <xdr:row>12</xdr:row>
                    <xdr:rowOff>57150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10</xdr:col>
                    <xdr:colOff>152400</xdr:colOff>
                    <xdr:row>12</xdr:row>
                    <xdr:rowOff>0</xdr:rowOff>
                  </from>
                  <to>
                    <xdr:col>13</xdr:col>
                    <xdr:colOff>9525</xdr:colOff>
                    <xdr:row>13</xdr:row>
                    <xdr:rowOff>57150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10</xdr:col>
                    <xdr:colOff>152400</xdr:colOff>
                    <xdr:row>15</xdr:row>
                    <xdr:rowOff>619125</xdr:rowOff>
                  </from>
                  <to>
                    <xdr:col>13</xdr:col>
                    <xdr:colOff>19050</xdr:colOff>
                    <xdr:row>16</xdr:row>
                    <xdr:rowOff>171450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10</xdr:col>
                    <xdr:colOff>152400</xdr:colOff>
                    <xdr:row>16</xdr:row>
                    <xdr:rowOff>171450</xdr:rowOff>
                  </from>
                  <to>
                    <xdr:col>13</xdr:col>
                    <xdr:colOff>9525</xdr:colOff>
                    <xdr:row>18</xdr:row>
                    <xdr:rowOff>9525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10</xdr:col>
                    <xdr:colOff>152400</xdr:colOff>
                    <xdr:row>17</xdr:row>
                    <xdr:rowOff>171450</xdr:rowOff>
                  </from>
                  <to>
                    <xdr:col>13</xdr:col>
                    <xdr:colOff>9525</xdr:colOff>
                    <xdr:row>19</xdr:row>
                    <xdr:rowOff>9525</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10</xdr:col>
                    <xdr:colOff>161925</xdr:colOff>
                    <xdr:row>18</xdr:row>
                    <xdr:rowOff>161925</xdr:rowOff>
                  </from>
                  <to>
                    <xdr:col>13</xdr:col>
                    <xdr:colOff>19050</xdr:colOff>
                    <xdr:row>20</xdr:row>
                    <xdr:rowOff>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10</xdr:col>
                    <xdr:colOff>161925</xdr:colOff>
                    <xdr:row>19</xdr:row>
                    <xdr:rowOff>171450</xdr:rowOff>
                  </from>
                  <to>
                    <xdr:col>13</xdr:col>
                    <xdr:colOff>19050</xdr:colOff>
                    <xdr:row>21</xdr:row>
                    <xdr:rowOff>9525</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10</xdr:col>
                    <xdr:colOff>161925</xdr:colOff>
                    <xdr:row>20</xdr:row>
                    <xdr:rowOff>171450</xdr:rowOff>
                  </from>
                  <to>
                    <xdr:col>13</xdr:col>
                    <xdr:colOff>19050</xdr:colOff>
                    <xdr:row>22</xdr:row>
                    <xdr:rowOff>9525</xdr:rowOff>
                  </to>
                </anchor>
              </controlPr>
            </control>
          </mc:Choice>
        </mc:AlternateContent>
        <mc:AlternateContent xmlns:mc="http://schemas.openxmlformats.org/markup-compatibility/2006">
          <mc:Choice Requires="x14">
            <control shapeId="5130" r:id="rId13" name="Check Box 10">
              <controlPr locked="0" defaultSize="0" autoFill="0" autoLine="0" autoPict="0">
                <anchor moveWithCells="1">
                  <from>
                    <xdr:col>10</xdr:col>
                    <xdr:colOff>180975</xdr:colOff>
                    <xdr:row>25</xdr:row>
                    <xdr:rowOff>9525</xdr:rowOff>
                  </from>
                  <to>
                    <xdr:col>13</xdr:col>
                    <xdr:colOff>38100</xdr:colOff>
                    <xdr:row>26</xdr:row>
                    <xdr:rowOff>19050</xdr:rowOff>
                  </to>
                </anchor>
              </controlPr>
            </control>
          </mc:Choice>
        </mc:AlternateContent>
        <mc:AlternateContent xmlns:mc="http://schemas.openxmlformats.org/markup-compatibility/2006">
          <mc:Choice Requires="x14">
            <control shapeId="5131" r:id="rId14" name="Check Box 11">
              <controlPr locked="0" defaultSize="0" autoFill="0" autoLine="0" autoPict="0">
                <anchor moveWithCells="1">
                  <from>
                    <xdr:col>10</xdr:col>
                    <xdr:colOff>180975</xdr:colOff>
                    <xdr:row>25</xdr:row>
                    <xdr:rowOff>171450</xdr:rowOff>
                  </from>
                  <to>
                    <xdr:col>13</xdr:col>
                    <xdr:colOff>38100</xdr:colOff>
                    <xdr:row>27</xdr:row>
                    <xdr:rowOff>9525</xdr:rowOff>
                  </to>
                </anchor>
              </controlPr>
            </control>
          </mc:Choice>
        </mc:AlternateContent>
        <mc:AlternateContent xmlns:mc="http://schemas.openxmlformats.org/markup-compatibility/2006">
          <mc:Choice Requires="x14">
            <control shapeId="5132" r:id="rId15" name="Check Box 12">
              <controlPr locked="0" defaultSize="0" autoFill="0" autoLine="0" autoPict="0">
                <anchor moveWithCells="1">
                  <from>
                    <xdr:col>10</xdr:col>
                    <xdr:colOff>180975</xdr:colOff>
                    <xdr:row>26</xdr:row>
                    <xdr:rowOff>161925</xdr:rowOff>
                  </from>
                  <to>
                    <xdr:col>13</xdr:col>
                    <xdr:colOff>38100</xdr:colOff>
                    <xdr:row>28</xdr:row>
                    <xdr:rowOff>0</xdr:rowOff>
                  </to>
                </anchor>
              </controlPr>
            </control>
          </mc:Choice>
        </mc:AlternateContent>
        <mc:AlternateContent xmlns:mc="http://schemas.openxmlformats.org/markup-compatibility/2006">
          <mc:Choice Requires="x14">
            <control shapeId="5133" r:id="rId16" name="Check Box 13">
              <controlPr locked="0" defaultSize="0" autoFill="0" autoLine="0" autoPict="0">
                <anchor moveWithCells="1">
                  <from>
                    <xdr:col>10</xdr:col>
                    <xdr:colOff>171450</xdr:colOff>
                    <xdr:row>30</xdr:row>
                    <xdr:rowOff>628650</xdr:rowOff>
                  </from>
                  <to>
                    <xdr:col>13</xdr:col>
                    <xdr:colOff>38100</xdr:colOff>
                    <xdr:row>31</xdr:row>
                    <xdr:rowOff>171450</xdr:rowOff>
                  </to>
                </anchor>
              </controlPr>
            </control>
          </mc:Choice>
        </mc:AlternateContent>
        <mc:AlternateContent xmlns:mc="http://schemas.openxmlformats.org/markup-compatibility/2006">
          <mc:Choice Requires="x14">
            <control shapeId="5134" r:id="rId17" name="Check Box 14">
              <controlPr locked="0" defaultSize="0" autoFill="0" autoLine="0" autoPict="0">
                <anchor moveWithCells="1">
                  <from>
                    <xdr:col>10</xdr:col>
                    <xdr:colOff>171450</xdr:colOff>
                    <xdr:row>31</xdr:row>
                    <xdr:rowOff>171450</xdr:rowOff>
                  </from>
                  <to>
                    <xdr:col>13</xdr:col>
                    <xdr:colOff>38100</xdr:colOff>
                    <xdr:row>33</xdr:row>
                    <xdr:rowOff>9525</xdr:rowOff>
                  </to>
                </anchor>
              </controlPr>
            </control>
          </mc:Choice>
        </mc:AlternateContent>
        <mc:AlternateContent xmlns:mc="http://schemas.openxmlformats.org/markup-compatibility/2006">
          <mc:Choice Requires="x14">
            <control shapeId="5135" r:id="rId18" name="Check Box 15">
              <controlPr locked="0" defaultSize="0" autoFill="0" autoLine="0" autoPict="0">
                <anchor moveWithCells="1">
                  <from>
                    <xdr:col>10</xdr:col>
                    <xdr:colOff>171450</xdr:colOff>
                    <xdr:row>32</xdr:row>
                    <xdr:rowOff>161925</xdr:rowOff>
                  </from>
                  <to>
                    <xdr:col>13</xdr:col>
                    <xdr:colOff>38100</xdr:colOff>
                    <xdr:row>34</xdr:row>
                    <xdr:rowOff>0</xdr:rowOff>
                  </to>
                </anchor>
              </controlPr>
            </control>
          </mc:Choice>
        </mc:AlternateContent>
        <mc:AlternateContent xmlns:mc="http://schemas.openxmlformats.org/markup-compatibility/2006">
          <mc:Choice Requires="x14">
            <control shapeId="5136" r:id="rId19" name="Check Box 16">
              <controlPr locked="0" defaultSize="0" autoFill="0" autoLine="0" autoPict="0">
                <anchor moveWithCells="1">
                  <from>
                    <xdr:col>10</xdr:col>
                    <xdr:colOff>171450</xdr:colOff>
                    <xdr:row>33</xdr:row>
                    <xdr:rowOff>161925</xdr:rowOff>
                  </from>
                  <to>
                    <xdr:col>13</xdr:col>
                    <xdr:colOff>38100</xdr:colOff>
                    <xdr:row>35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0" tint="-0.249977111117893"/>
  </sheetPr>
  <dimension ref="B1:P34"/>
  <sheetViews>
    <sheetView showGridLines="0" showRowColHeaders="0" zoomScaleNormal="100" workbookViewId="0"/>
  </sheetViews>
  <sheetFormatPr defaultColWidth="9.140625" defaultRowHeight="15" x14ac:dyDescent="0.25"/>
  <cols>
    <col min="1" max="1" width="9.140625" style="325"/>
    <col min="2" max="2" width="3.140625" style="326" customWidth="1"/>
    <col min="3" max="6" width="9.140625" style="325"/>
    <col min="7" max="7" width="10.28515625" style="325" bestFit="1" customWidth="1"/>
    <col min="8" max="10" width="9.140625" style="325"/>
    <col min="11" max="11" width="13" style="325" customWidth="1"/>
    <col min="12" max="12" width="11.140625" style="325" customWidth="1"/>
    <col min="13" max="13" width="9.42578125" style="325" customWidth="1"/>
    <col min="14" max="15" width="9.140625" style="325"/>
    <col min="16" max="16" width="0" style="325" hidden="1" customWidth="1"/>
    <col min="17" max="16384" width="9.140625" style="325"/>
  </cols>
  <sheetData>
    <row r="1" spans="2:12" ht="15.75" thickBot="1" x14ac:dyDescent="0.3">
      <c r="I1" s="860"/>
      <c r="J1" s="860"/>
      <c r="K1" s="860"/>
      <c r="L1" s="860"/>
    </row>
    <row r="2" spans="2:12" ht="16.5" thickTop="1" x14ac:dyDescent="0.25">
      <c r="B2" s="834" t="s">
        <v>2079</v>
      </c>
      <c r="C2" s="835"/>
      <c r="D2" s="835"/>
      <c r="E2" s="835"/>
      <c r="F2" s="835"/>
      <c r="G2" s="835"/>
      <c r="H2" s="835"/>
      <c r="I2" s="835"/>
      <c r="J2" s="835"/>
      <c r="K2" s="835"/>
      <c r="L2" s="836"/>
    </row>
    <row r="3" spans="2:12" ht="24.75" customHeight="1" thickBot="1" x14ac:dyDescent="0.3">
      <c r="B3" s="802" t="s">
        <v>2078</v>
      </c>
      <c r="C3" s="803"/>
      <c r="D3" s="803"/>
      <c r="E3" s="803"/>
      <c r="F3" s="803"/>
      <c r="G3" s="803"/>
      <c r="H3" s="803"/>
      <c r="I3" s="803"/>
      <c r="J3" s="803"/>
      <c r="K3" s="803"/>
      <c r="L3" s="804"/>
    </row>
    <row r="4" spans="2:12" ht="7.5" customHeight="1" thickTop="1" x14ac:dyDescent="0.25">
      <c r="B4" s="340"/>
      <c r="C4" s="339"/>
      <c r="D4" s="339"/>
      <c r="E4" s="339"/>
      <c r="F4" s="339"/>
      <c r="G4" s="339"/>
      <c r="H4" s="339"/>
      <c r="I4" s="339"/>
      <c r="J4" s="339"/>
      <c r="K4" s="339"/>
      <c r="L4" s="334"/>
    </row>
    <row r="5" spans="2:12" x14ac:dyDescent="0.25">
      <c r="B5" s="805" t="s">
        <v>2077</v>
      </c>
      <c r="C5" s="806"/>
      <c r="D5" s="806"/>
      <c r="E5" s="806"/>
      <c r="F5" s="806"/>
      <c r="G5" s="806"/>
      <c r="H5" s="806"/>
      <c r="I5" s="806"/>
      <c r="J5" s="806"/>
      <c r="K5" s="806"/>
      <c r="L5" s="807"/>
    </row>
    <row r="6" spans="2:12" ht="6" customHeight="1" thickBot="1" x14ac:dyDescent="0.3">
      <c r="B6" s="333"/>
      <c r="C6" s="332"/>
      <c r="D6" s="332"/>
      <c r="E6" s="332"/>
      <c r="F6" s="332"/>
      <c r="G6" s="332"/>
      <c r="H6" s="332"/>
      <c r="I6" s="332"/>
      <c r="J6" s="332"/>
      <c r="K6" s="332"/>
      <c r="L6" s="331"/>
    </row>
    <row r="7" spans="2:12" ht="15.75" thickTop="1" x14ac:dyDescent="0.25">
      <c r="B7" s="808">
        <v>1</v>
      </c>
      <c r="C7" s="853" t="s">
        <v>2076</v>
      </c>
      <c r="D7" s="854"/>
      <c r="E7" s="854"/>
      <c r="F7" s="854"/>
      <c r="G7" s="854"/>
      <c r="H7" s="854"/>
      <c r="I7" s="854"/>
      <c r="J7" s="854"/>
      <c r="K7" s="854"/>
      <c r="L7" s="855"/>
    </row>
    <row r="8" spans="2:12" ht="15.75" thickBot="1" x14ac:dyDescent="0.3">
      <c r="B8" s="809"/>
      <c r="C8" s="848"/>
      <c r="D8" s="849"/>
      <c r="E8" s="849"/>
      <c r="F8" s="849"/>
      <c r="G8" s="849"/>
      <c r="H8" s="849"/>
      <c r="I8" s="849"/>
      <c r="J8" s="849"/>
      <c r="K8" s="849"/>
      <c r="L8" s="856"/>
    </row>
    <row r="9" spans="2:12" ht="15.75" thickTop="1" x14ac:dyDescent="0.25">
      <c r="B9" s="808">
        <v>2</v>
      </c>
      <c r="C9" s="853" t="s">
        <v>2075</v>
      </c>
      <c r="D9" s="854"/>
      <c r="E9" s="870"/>
      <c r="F9" s="874" t="str">
        <f>valDistrName</f>
        <v>Org Name</v>
      </c>
      <c r="G9" s="875"/>
      <c r="H9" s="875"/>
      <c r="I9" s="875"/>
      <c r="J9" s="875"/>
      <c r="K9" s="876"/>
      <c r="L9" s="839" t="str">
        <f>valorg4code</f>
        <v xml:space="preserve">Org </v>
      </c>
    </row>
    <row r="10" spans="2:12" x14ac:dyDescent="0.25">
      <c r="B10" s="869"/>
      <c r="C10" s="871"/>
      <c r="D10" s="872"/>
      <c r="E10" s="873"/>
      <c r="F10" s="877"/>
      <c r="G10" s="878"/>
      <c r="H10" s="878"/>
      <c r="I10" s="878"/>
      <c r="J10" s="878"/>
      <c r="K10" s="879"/>
      <c r="L10" s="840"/>
    </row>
    <row r="11" spans="2:12" x14ac:dyDescent="0.25">
      <c r="B11" s="843">
        <v>3</v>
      </c>
      <c r="C11" s="845" t="s">
        <v>2074</v>
      </c>
      <c r="D11" s="846"/>
      <c r="E11" s="847"/>
      <c r="F11" s="818" t="str">
        <f>"Title " &amp; valTitleabbr</f>
        <v>Title IVA</v>
      </c>
      <c r="G11" s="819"/>
      <c r="H11" s="819"/>
      <c r="I11" s="819"/>
      <c r="J11" s="820"/>
      <c r="K11" s="821"/>
      <c r="L11" s="837">
        <f>valfundcode</f>
        <v>309</v>
      </c>
    </row>
    <row r="12" spans="2:12" ht="15.75" thickBot="1" x14ac:dyDescent="0.3">
      <c r="B12" s="844"/>
      <c r="C12" s="848"/>
      <c r="D12" s="849"/>
      <c r="E12" s="850"/>
      <c r="F12" s="822"/>
      <c r="G12" s="823"/>
      <c r="H12" s="823"/>
      <c r="I12" s="823"/>
      <c r="J12" s="824"/>
      <c r="K12" s="825"/>
      <c r="L12" s="838"/>
    </row>
    <row r="13" spans="2:12" ht="16.5" thickTop="1" thickBot="1" x14ac:dyDescent="0.3">
      <c r="B13" s="335"/>
      <c r="C13" s="327"/>
      <c r="D13" s="327"/>
      <c r="E13" s="327"/>
      <c r="F13" s="327"/>
      <c r="G13" s="327"/>
      <c r="H13" s="327"/>
      <c r="I13" s="327"/>
      <c r="J13" s="327"/>
      <c r="K13" s="327"/>
      <c r="L13" s="334"/>
    </row>
    <row r="14" spans="2:12" ht="15.75" thickTop="1" x14ac:dyDescent="0.25">
      <c r="B14" s="851" t="s">
        <v>2073</v>
      </c>
      <c r="C14" s="827"/>
      <c r="D14" s="827"/>
      <c r="E14" s="827"/>
      <c r="F14" s="828"/>
      <c r="G14" s="826" t="s">
        <v>2072</v>
      </c>
      <c r="H14" s="827"/>
      <c r="I14" s="828"/>
      <c r="J14" s="826" t="s">
        <v>2071</v>
      </c>
      <c r="K14" s="827"/>
      <c r="L14" s="841"/>
    </row>
    <row r="15" spans="2:12" ht="15.75" thickBot="1" x14ac:dyDescent="0.3">
      <c r="B15" s="852"/>
      <c r="C15" s="830"/>
      <c r="D15" s="830"/>
      <c r="E15" s="830"/>
      <c r="F15" s="831"/>
      <c r="G15" s="829"/>
      <c r="H15" s="830"/>
      <c r="I15" s="831"/>
      <c r="J15" s="829"/>
      <c r="K15" s="830"/>
      <c r="L15" s="842"/>
    </row>
    <row r="16" spans="2:12" ht="15.75" thickTop="1" x14ac:dyDescent="0.25">
      <c r="B16" s="832"/>
      <c r="C16" s="816"/>
      <c r="D16" s="816"/>
      <c r="E16" s="816"/>
      <c r="F16" s="833"/>
      <c r="G16" s="857"/>
      <c r="H16" s="858"/>
      <c r="I16" s="859"/>
      <c r="J16" s="815"/>
      <c r="K16" s="816"/>
      <c r="L16" s="817"/>
    </row>
    <row r="17" spans="2:16" x14ac:dyDescent="0.25">
      <c r="B17" s="810"/>
      <c r="C17" s="800"/>
      <c r="D17" s="800"/>
      <c r="E17" s="800"/>
      <c r="F17" s="811"/>
      <c r="G17" s="812"/>
      <c r="H17" s="813"/>
      <c r="I17" s="814"/>
      <c r="J17" s="799"/>
      <c r="K17" s="800"/>
      <c r="L17" s="801"/>
    </row>
    <row r="18" spans="2:16" x14ac:dyDescent="0.25">
      <c r="B18" s="810"/>
      <c r="C18" s="800"/>
      <c r="D18" s="800"/>
      <c r="E18" s="800"/>
      <c r="F18" s="811"/>
      <c r="G18" s="812"/>
      <c r="H18" s="813"/>
      <c r="I18" s="814"/>
      <c r="J18" s="799"/>
      <c r="K18" s="800"/>
      <c r="L18" s="801"/>
    </row>
    <row r="19" spans="2:16" x14ac:dyDescent="0.25">
      <c r="B19" s="810"/>
      <c r="C19" s="800"/>
      <c r="D19" s="800"/>
      <c r="E19" s="800"/>
      <c r="F19" s="811"/>
      <c r="G19" s="812"/>
      <c r="H19" s="813"/>
      <c r="I19" s="814"/>
      <c r="J19" s="799"/>
      <c r="K19" s="800"/>
      <c r="L19" s="801"/>
    </row>
    <row r="20" spans="2:16" x14ac:dyDescent="0.25">
      <c r="B20" s="810"/>
      <c r="C20" s="800"/>
      <c r="D20" s="800"/>
      <c r="E20" s="800"/>
      <c r="F20" s="811"/>
      <c r="G20" s="812"/>
      <c r="H20" s="813"/>
      <c r="I20" s="814"/>
      <c r="J20" s="799"/>
      <c r="K20" s="800"/>
      <c r="L20" s="801"/>
    </row>
    <row r="21" spans="2:16" x14ac:dyDescent="0.25">
      <c r="B21" s="810"/>
      <c r="C21" s="800"/>
      <c r="D21" s="800"/>
      <c r="E21" s="800"/>
      <c r="F21" s="811"/>
      <c r="G21" s="812"/>
      <c r="H21" s="813"/>
      <c r="I21" s="814"/>
      <c r="J21" s="799"/>
      <c r="K21" s="800"/>
      <c r="L21" s="801"/>
    </row>
    <row r="22" spans="2:16" x14ac:dyDescent="0.25">
      <c r="B22" s="810"/>
      <c r="C22" s="800"/>
      <c r="D22" s="800"/>
      <c r="E22" s="800"/>
      <c r="F22" s="811"/>
      <c r="G22" s="812"/>
      <c r="H22" s="813"/>
      <c r="I22" s="814"/>
      <c r="J22" s="799"/>
      <c r="K22" s="800"/>
      <c r="L22" s="801"/>
    </row>
    <row r="23" spans="2:16" x14ac:dyDescent="0.25">
      <c r="B23" s="810"/>
      <c r="C23" s="800"/>
      <c r="D23" s="800"/>
      <c r="E23" s="800"/>
      <c r="F23" s="811"/>
      <c r="G23" s="812"/>
      <c r="H23" s="813"/>
      <c r="I23" s="814"/>
      <c r="J23" s="799"/>
      <c r="K23" s="800"/>
      <c r="L23" s="801"/>
    </row>
    <row r="24" spans="2:16" x14ac:dyDescent="0.25">
      <c r="B24" s="810"/>
      <c r="C24" s="800"/>
      <c r="D24" s="800"/>
      <c r="E24" s="800"/>
      <c r="F24" s="811"/>
      <c r="G24" s="812"/>
      <c r="H24" s="813"/>
      <c r="I24" s="814"/>
      <c r="J24" s="799"/>
      <c r="K24" s="800"/>
      <c r="L24" s="801"/>
    </row>
    <row r="25" spans="2:16" x14ac:dyDescent="0.25">
      <c r="B25" s="810"/>
      <c r="C25" s="800"/>
      <c r="D25" s="800"/>
      <c r="E25" s="800"/>
      <c r="F25" s="811"/>
      <c r="G25" s="812"/>
      <c r="H25" s="813"/>
      <c r="I25" s="814"/>
      <c r="J25" s="799"/>
      <c r="K25" s="800"/>
      <c r="L25" s="801"/>
    </row>
    <row r="26" spans="2:16" ht="15.75" thickBot="1" x14ac:dyDescent="0.3">
      <c r="B26" s="861"/>
      <c r="C26" s="862"/>
      <c r="D26" s="862"/>
      <c r="E26" s="862"/>
      <c r="F26" s="863"/>
      <c r="G26" s="864"/>
      <c r="H26" s="865"/>
      <c r="I26" s="866"/>
      <c r="J26" s="867"/>
      <c r="K26" s="862"/>
      <c r="L26" s="868"/>
    </row>
    <row r="27" spans="2:16" ht="15.75" thickTop="1" x14ac:dyDescent="0.25">
      <c r="B27" s="338"/>
      <c r="C27" s="329"/>
      <c r="D27" s="329"/>
      <c r="E27" s="329"/>
      <c r="F27" s="337"/>
      <c r="G27" s="886">
        <f>SUM(G16:I26)</f>
        <v>0</v>
      </c>
      <c r="H27" s="887"/>
      <c r="I27" s="888"/>
      <c r="J27" s="892"/>
      <c r="K27" s="893"/>
      <c r="L27" s="894"/>
    </row>
    <row r="28" spans="2:16" ht="15.75" thickBot="1" x14ac:dyDescent="0.3">
      <c r="B28" s="883" t="s">
        <v>2070</v>
      </c>
      <c r="C28" s="884"/>
      <c r="D28" s="884"/>
      <c r="E28" s="884"/>
      <c r="F28" s="885"/>
      <c r="G28" s="889"/>
      <c r="H28" s="890"/>
      <c r="I28" s="891"/>
      <c r="J28" s="895"/>
      <c r="K28" s="896"/>
      <c r="L28" s="897"/>
      <c r="P28" s="336">
        <v>0</v>
      </c>
    </row>
    <row r="29" spans="2:16" ht="6" customHeight="1" thickTop="1" x14ac:dyDescent="0.25">
      <c r="B29" s="335"/>
      <c r="C29" s="327"/>
      <c r="D29" s="327"/>
      <c r="E29" s="327"/>
      <c r="F29" s="327"/>
      <c r="G29" s="327"/>
      <c r="H29" s="327"/>
      <c r="I29" s="327"/>
      <c r="J29" s="327"/>
      <c r="K29" s="327"/>
      <c r="L29" s="334"/>
    </row>
    <row r="30" spans="2:16" x14ac:dyDescent="0.25">
      <c r="B30" s="880" t="s">
        <v>2069</v>
      </c>
      <c r="C30" s="881"/>
      <c r="D30" s="881"/>
      <c r="E30" s="881"/>
      <c r="F30" s="881"/>
      <c r="G30" s="881"/>
      <c r="H30" s="881"/>
      <c r="I30" s="881"/>
      <c r="J30" s="881"/>
      <c r="K30" s="881"/>
      <c r="L30" s="882"/>
    </row>
    <row r="31" spans="2:16" x14ac:dyDescent="0.25">
      <c r="B31" s="880"/>
      <c r="C31" s="881"/>
      <c r="D31" s="881"/>
      <c r="E31" s="881"/>
      <c r="F31" s="881"/>
      <c r="G31" s="881"/>
      <c r="H31" s="881"/>
      <c r="I31" s="881"/>
      <c r="J31" s="881"/>
      <c r="K31" s="881"/>
      <c r="L31" s="882"/>
    </row>
    <row r="32" spans="2:16" ht="6" customHeight="1" thickBot="1" x14ac:dyDescent="0.3">
      <c r="B32" s="333"/>
      <c r="C32" s="332"/>
      <c r="D32" s="332"/>
      <c r="E32" s="332"/>
      <c r="F32" s="332"/>
      <c r="G32" s="332"/>
      <c r="H32" s="332"/>
      <c r="I32" s="332"/>
      <c r="J32" s="332"/>
      <c r="K32" s="332"/>
      <c r="L32" s="331"/>
    </row>
    <row r="33" spans="2:12" ht="15.75" thickTop="1" x14ac:dyDescent="0.25">
      <c r="B33" s="330"/>
      <c r="C33" s="329"/>
      <c r="D33" s="329"/>
      <c r="E33" s="329"/>
      <c r="F33" s="329"/>
      <c r="G33" s="329"/>
      <c r="H33" s="329"/>
      <c r="I33" s="329"/>
      <c r="J33" s="329"/>
      <c r="K33" s="329"/>
      <c r="L33" s="329"/>
    </row>
    <row r="34" spans="2:12" x14ac:dyDescent="0.25">
      <c r="B34" s="328"/>
      <c r="C34" s="327"/>
      <c r="D34" s="327"/>
      <c r="E34" s="327"/>
      <c r="F34" s="327"/>
      <c r="G34" s="327"/>
      <c r="H34" s="327"/>
      <c r="I34" s="327"/>
      <c r="J34" s="327"/>
      <c r="K34" s="327"/>
      <c r="L34" s="327"/>
    </row>
  </sheetData>
  <sheetProtection algorithmName="SHA-512" hashValue="mXCbFUnKcA6XLvncN5Zz5F4uF5+9S0BkTfxpOlXvZuyjXUsdJ8MH+4R8zBqfhSOGqxf2M2BA4UPbAa7fxOikPQ==" saltValue="3A0fvmrcV6JoEfFa2fAhQA==" spinCount="100000" sheet="1" objects="1" scenarios="1"/>
  <mergeCells count="54">
    <mergeCell ref="B30:L31"/>
    <mergeCell ref="B24:F24"/>
    <mergeCell ref="G24:I24"/>
    <mergeCell ref="B28:F28"/>
    <mergeCell ref="G27:I28"/>
    <mergeCell ref="J27:L28"/>
    <mergeCell ref="J24:L24"/>
    <mergeCell ref="I1:L1"/>
    <mergeCell ref="B25:F25"/>
    <mergeCell ref="G25:I25"/>
    <mergeCell ref="J25:L25"/>
    <mergeCell ref="B26:F26"/>
    <mergeCell ref="G26:I26"/>
    <mergeCell ref="J26:L26"/>
    <mergeCell ref="B23:F23"/>
    <mergeCell ref="G23:I23"/>
    <mergeCell ref="J23:L23"/>
    <mergeCell ref="B22:F22"/>
    <mergeCell ref="B9:B10"/>
    <mergeCell ref="C9:E10"/>
    <mergeCell ref="F9:K10"/>
    <mergeCell ref="G22:I22"/>
    <mergeCell ref="J22:L22"/>
    <mergeCell ref="J18:L18"/>
    <mergeCell ref="B16:F16"/>
    <mergeCell ref="B2:L2"/>
    <mergeCell ref="L11:L12"/>
    <mergeCell ref="B18:F18"/>
    <mergeCell ref="G18:I18"/>
    <mergeCell ref="J17:L17"/>
    <mergeCell ref="L9:L10"/>
    <mergeCell ref="J14:L15"/>
    <mergeCell ref="B11:B12"/>
    <mergeCell ref="C11:E12"/>
    <mergeCell ref="B14:F15"/>
    <mergeCell ref="C7:L8"/>
    <mergeCell ref="G17:I17"/>
    <mergeCell ref="G16:I16"/>
    <mergeCell ref="J21:L21"/>
    <mergeCell ref="B3:L3"/>
    <mergeCell ref="B5:L5"/>
    <mergeCell ref="B7:B8"/>
    <mergeCell ref="B20:F20"/>
    <mergeCell ref="G20:I20"/>
    <mergeCell ref="B21:F21"/>
    <mergeCell ref="G21:I21"/>
    <mergeCell ref="J20:L20"/>
    <mergeCell ref="J16:L16"/>
    <mergeCell ref="B17:F17"/>
    <mergeCell ref="F11:K12"/>
    <mergeCell ref="G19:I19"/>
    <mergeCell ref="J19:L19"/>
    <mergeCell ref="B19:F19"/>
    <mergeCell ref="G14:I15"/>
  </mergeCells>
  <dataValidations count="2">
    <dataValidation allowBlank="1" showErrorMessage="1" sqref="B16"/>
    <dataValidation allowBlank="1" showErrorMessage="1" promptTitle="REMINDER" prompt="An original signed Schedule A must be mailed to: Charlotte Fitzgerald, Grants Management, Dept. of Elementary and Secondary Education, 75 Pleasant Street, Malden, MA 02148" sqref="G17:I26"/>
  </dataValidations>
  <hyperlinks>
    <hyperlink ref="I1:L1" location="'Table of Contents'!A1" tooltip="Back to Table of Contents" display="Back to Table of Contents"/>
  </hyperlinks>
  <pageMargins left="0.2" right="0.2" top="0.75" bottom="0.75" header="0.3" footer="0.3"/>
  <pageSetup orientation="portrait" r:id="rId1"/>
  <headerFooter>
    <oddFooter>&amp;RMassachusetts Department of Elementary &amp; Secondary Education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10"/>
  <sheetViews>
    <sheetView showGridLines="0" topLeftCell="F1" workbookViewId="0">
      <selection activeCell="I14" sqref="I14"/>
    </sheetView>
  </sheetViews>
  <sheetFormatPr defaultRowHeight="15" x14ac:dyDescent="0.25"/>
  <cols>
    <col min="2" max="2" width="11.7109375" customWidth="1"/>
    <col min="3" max="3" width="46.7109375" customWidth="1"/>
    <col min="4" max="4" width="19.7109375" bestFit="1" customWidth="1"/>
    <col min="5" max="5" width="20.5703125" bestFit="1" customWidth="1"/>
    <col min="6" max="6" width="28.140625" bestFit="1" customWidth="1"/>
    <col min="7" max="7" width="32" bestFit="1" customWidth="1"/>
    <col min="8" max="8" width="29.42578125" customWidth="1"/>
    <col min="9" max="9" width="17" bestFit="1" customWidth="1"/>
    <col min="10" max="10" width="5.5703125" bestFit="1" customWidth="1"/>
    <col min="11" max="11" width="6" bestFit="1" customWidth="1"/>
    <col min="12" max="12" width="19.85546875" customWidth="1"/>
    <col min="13" max="13" width="17" customWidth="1"/>
    <col min="14" max="14" width="18.140625" customWidth="1"/>
  </cols>
  <sheetData>
    <row r="1" spans="1:14" x14ac:dyDescent="0.25">
      <c r="A1">
        <v>1</v>
      </c>
      <c r="B1" s="87" t="s">
        <v>1960</v>
      </c>
      <c r="C1" s="87" t="s">
        <v>1959</v>
      </c>
      <c r="D1" s="87" t="s">
        <v>1958</v>
      </c>
      <c r="E1" s="87" t="s">
        <v>1957</v>
      </c>
      <c r="F1" s="87" t="s">
        <v>1956</v>
      </c>
      <c r="G1" s="87" t="s">
        <v>1955</v>
      </c>
      <c r="H1" s="87" t="s">
        <v>1954</v>
      </c>
      <c r="I1" s="87" t="s">
        <v>1953</v>
      </c>
      <c r="J1" s="87" t="s">
        <v>1952</v>
      </c>
      <c r="K1" s="87" t="s">
        <v>1951</v>
      </c>
      <c r="L1" s="87" t="s">
        <v>2084</v>
      </c>
      <c r="M1" s="87" t="s">
        <v>2085</v>
      </c>
      <c r="N1" s="372" t="s">
        <v>2138</v>
      </c>
    </row>
    <row r="2" spans="1:14" x14ac:dyDescent="0.25">
      <c r="A2">
        <v>2</v>
      </c>
      <c r="B2" s="85" t="s">
        <v>1950</v>
      </c>
      <c r="C2" s="86" t="s">
        <v>1949</v>
      </c>
      <c r="D2" s="86" t="s">
        <v>267</v>
      </c>
      <c r="E2" s="86" t="s">
        <v>266</v>
      </c>
      <c r="F2" s="86" t="s">
        <v>1948</v>
      </c>
      <c r="G2" s="86" t="s">
        <v>1947</v>
      </c>
      <c r="H2" s="86"/>
      <c r="I2" s="86" t="s">
        <v>56</v>
      </c>
      <c r="J2" s="86" t="s">
        <v>38</v>
      </c>
      <c r="K2" s="85" t="s">
        <v>1946</v>
      </c>
      <c r="L2" t="s">
        <v>2133</v>
      </c>
      <c r="M2" t="s">
        <v>2134</v>
      </c>
      <c r="N2" t="s">
        <v>2132</v>
      </c>
    </row>
    <row r="3" spans="1:14" x14ac:dyDescent="0.25">
      <c r="A3">
        <v>3</v>
      </c>
      <c r="B3" s="85" t="s">
        <v>1945</v>
      </c>
      <c r="C3" s="86" t="s">
        <v>1942</v>
      </c>
      <c r="D3" s="86" t="s">
        <v>43</v>
      </c>
      <c r="E3" s="86" t="s">
        <v>42</v>
      </c>
      <c r="F3" s="86" t="s">
        <v>1944</v>
      </c>
      <c r="G3" s="86" t="s">
        <v>1943</v>
      </c>
      <c r="H3" s="86"/>
      <c r="I3" s="86" t="s">
        <v>1942</v>
      </c>
      <c r="J3" s="86" t="s">
        <v>38</v>
      </c>
      <c r="K3" s="85" t="s">
        <v>1941</v>
      </c>
      <c r="L3" t="s">
        <v>2124</v>
      </c>
      <c r="M3" t="s">
        <v>2125</v>
      </c>
      <c r="N3" t="s">
        <v>2123</v>
      </c>
    </row>
    <row r="4" spans="1:14" ht="30" x14ac:dyDescent="0.25">
      <c r="A4">
        <v>4</v>
      </c>
      <c r="B4" s="85" t="s">
        <v>1940</v>
      </c>
      <c r="C4" s="86" t="s">
        <v>1939</v>
      </c>
      <c r="D4" s="86" t="s">
        <v>267</v>
      </c>
      <c r="E4" s="86" t="s">
        <v>266</v>
      </c>
      <c r="F4" s="86" t="s">
        <v>1938</v>
      </c>
      <c r="G4" s="86" t="s">
        <v>1937</v>
      </c>
      <c r="H4" s="86"/>
      <c r="I4" s="86" t="s">
        <v>1733</v>
      </c>
      <c r="J4" s="86" t="s">
        <v>38</v>
      </c>
      <c r="K4" s="85" t="s">
        <v>1732</v>
      </c>
      <c r="L4" t="s">
        <v>2127</v>
      </c>
      <c r="M4" t="s">
        <v>2128</v>
      </c>
      <c r="N4" t="s">
        <v>2126</v>
      </c>
    </row>
    <row r="5" spans="1:14" x14ac:dyDescent="0.25">
      <c r="A5">
        <v>5</v>
      </c>
      <c r="B5" s="85" t="s">
        <v>1936</v>
      </c>
      <c r="C5" s="86" t="s">
        <v>1935</v>
      </c>
      <c r="D5" s="86" t="s">
        <v>43</v>
      </c>
      <c r="E5" s="86" t="s">
        <v>42</v>
      </c>
      <c r="F5" s="86" t="s">
        <v>1934</v>
      </c>
      <c r="G5" s="86" t="s">
        <v>1933</v>
      </c>
      <c r="H5" s="86"/>
      <c r="I5" s="86" t="s">
        <v>1932</v>
      </c>
      <c r="J5" s="86" t="s">
        <v>38</v>
      </c>
      <c r="K5" s="85" t="s">
        <v>1931</v>
      </c>
      <c r="L5" t="s">
        <v>2127</v>
      </c>
      <c r="M5" t="s">
        <v>2128</v>
      </c>
      <c r="N5" t="s">
        <v>2126</v>
      </c>
    </row>
    <row r="6" spans="1:14" x14ac:dyDescent="0.25">
      <c r="A6">
        <v>6</v>
      </c>
      <c r="B6" s="85" t="s">
        <v>1930</v>
      </c>
      <c r="C6" s="86" t="s">
        <v>1927</v>
      </c>
      <c r="D6" s="86" t="s">
        <v>43</v>
      </c>
      <c r="E6" s="86" t="s">
        <v>42</v>
      </c>
      <c r="F6" s="86" t="s">
        <v>1929</v>
      </c>
      <c r="G6" s="86" t="s">
        <v>1928</v>
      </c>
      <c r="H6" s="86" t="s">
        <v>1913</v>
      </c>
      <c r="I6" s="86" t="s">
        <v>1927</v>
      </c>
      <c r="J6" s="86" t="s">
        <v>38</v>
      </c>
      <c r="K6" s="85" t="s">
        <v>1926</v>
      </c>
      <c r="L6" t="s">
        <v>2130</v>
      </c>
      <c r="M6" t="s">
        <v>2131</v>
      </c>
      <c r="N6" t="s">
        <v>2129</v>
      </c>
    </row>
    <row r="7" spans="1:14" x14ac:dyDescent="0.25">
      <c r="A7">
        <v>7</v>
      </c>
      <c r="B7" s="85" t="s">
        <v>1925</v>
      </c>
      <c r="C7" s="86" t="s">
        <v>1924</v>
      </c>
      <c r="D7" s="86" t="s">
        <v>43</v>
      </c>
      <c r="E7" s="86" t="s">
        <v>42</v>
      </c>
      <c r="F7" s="86" t="s">
        <v>1923</v>
      </c>
      <c r="G7" s="86" t="s">
        <v>1922</v>
      </c>
      <c r="H7" s="86"/>
      <c r="I7" s="86" t="s">
        <v>1635</v>
      </c>
      <c r="J7" s="86" t="s">
        <v>38</v>
      </c>
      <c r="K7" s="85" t="s">
        <v>1634</v>
      </c>
      <c r="L7" t="s">
        <v>2121</v>
      </c>
      <c r="M7" t="s">
        <v>2122</v>
      </c>
      <c r="N7" t="s">
        <v>2120</v>
      </c>
    </row>
    <row r="8" spans="1:14" ht="30" x14ac:dyDescent="0.25">
      <c r="A8">
        <v>8</v>
      </c>
      <c r="B8" s="85" t="s">
        <v>1921</v>
      </c>
      <c r="C8" s="86" t="s">
        <v>1920</v>
      </c>
      <c r="D8" s="86" t="s">
        <v>267</v>
      </c>
      <c r="E8" s="86" t="s">
        <v>266</v>
      </c>
      <c r="F8" s="86" t="s">
        <v>1919</v>
      </c>
      <c r="G8" s="86" t="s">
        <v>1918</v>
      </c>
      <c r="H8" s="86"/>
      <c r="I8" s="86" t="s">
        <v>1068</v>
      </c>
      <c r="J8" s="86" t="s">
        <v>38</v>
      </c>
      <c r="K8" s="85" t="s">
        <v>1067</v>
      </c>
      <c r="L8" t="s">
        <v>2133</v>
      </c>
      <c r="M8" t="s">
        <v>2134</v>
      </c>
      <c r="N8" t="s">
        <v>2132</v>
      </c>
    </row>
    <row r="9" spans="1:14" x14ac:dyDescent="0.25">
      <c r="A9">
        <v>9</v>
      </c>
      <c r="B9" s="85" t="s">
        <v>1917</v>
      </c>
      <c r="C9" s="86" t="s">
        <v>1916</v>
      </c>
      <c r="D9" s="86" t="s">
        <v>43</v>
      </c>
      <c r="E9" s="86" t="s">
        <v>42</v>
      </c>
      <c r="F9" s="86" t="s">
        <v>1915</v>
      </c>
      <c r="G9" s="86" t="s">
        <v>1914</v>
      </c>
      <c r="H9" s="86" t="s">
        <v>1913</v>
      </c>
      <c r="I9" s="86" t="s">
        <v>1912</v>
      </c>
      <c r="J9" s="86" t="s">
        <v>38</v>
      </c>
      <c r="K9" s="85" t="s">
        <v>1911</v>
      </c>
      <c r="L9" t="s">
        <v>2121</v>
      </c>
      <c r="M9" t="s">
        <v>2122</v>
      </c>
      <c r="N9" t="s">
        <v>2120</v>
      </c>
    </row>
    <row r="10" spans="1:14" x14ac:dyDescent="0.25">
      <c r="A10">
        <v>10</v>
      </c>
      <c r="B10" s="85" t="s">
        <v>1910</v>
      </c>
      <c r="C10" s="86" t="s">
        <v>1909</v>
      </c>
      <c r="D10" s="86" t="s">
        <v>267</v>
      </c>
      <c r="E10" s="86" t="s">
        <v>266</v>
      </c>
      <c r="F10" s="86" t="s">
        <v>1908</v>
      </c>
      <c r="G10" s="86" t="s">
        <v>1907</v>
      </c>
      <c r="H10" s="86"/>
      <c r="I10" s="86" t="s">
        <v>886</v>
      </c>
      <c r="J10" s="86" t="s">
        <v>38</v>
      </c>
      <c r="K10" s="85" t="s">
        <v>1391</v>
      </c>
      <c r="L10" t="s">
        <v>2130</v>
      </c>
      <c r="M10" t="s">
        <v>2131</v>
      </c>
      <c r="N10" t="s">
        <v>2129</v>
      </c>
    </row>
    <row r="11" spans="1:14" x14ac:dyDescent="0.25">
      <c r="A11">
        <v>11</v>
      </c>
      <c r="B11" s="85" t="s">
        <v>1906</v>
      </c>
      <c r="C11" s="86" t="s">
        <v>1903</v>
      </c>
      <c r="D11" s="86" t="s">
        <v>43</v>
      </c>
      <c r="E11" s="86" t="s">
        <v>42</v>
      </c>
      <c r="F11" s="86" t="s">
        <v>1905</v>
      </c>
      <c r="G11" s="86" t="s">
        <v>1904</v>
      </c>
      <c r="H11" s="86"/>
      <c r="I11" s="86" t="s">
        <v>1903</v>
      </c>
      <c r="J11" s="86" t="s">
        <v>38</v>
      </c>
      <c r="K11" s="85" t="s">
        <v>1902</v>
      </c>
      <c r="L11" t="s">
        <v>2124</v>
      </c>
      <c r="M11" t="s">
        <v>2125</v>
      </c>
      <c r="N11" t="s">
        <v>2123</v>
      </c>
    </row>
    <row r="12" spans="1:14" x14ac:dyDescent="0.25">
      <c r="A12">
        <v>12</v>
      </c>
      <c r="B12" s="85" t="s">
        <v>1901</v>
      </c>
      <c r="C12" s="86" t="s">
        <v>736</v>
      </c>
      <c r="D12" s="86" t="s">
        <v>43</v>
      </c>
      <c r="E12" s="86" t="s">
        <v>42</v>
      </c>
      <c r="F12" s="86" t="s">
        <v>739</v>
      </c>
      <c r="G12" s="86" t="s">
        <v>738</v>
      </c>
      <c r="H12" s="86"/>
      <c r="I12" s="86" t="s">
        <v>736</v>
      </c>
      <c r="J12" s="86" t="s">
        <v>38</v>
      </c>
      <c r="K12" s="85" t="s">
        <v>735</v>
      </c>
      <c r="L12" t="s">
        <v>2121</v>
      </c>
      <c r="M12" t="s">
        <v>2122</v>
      </c>
      <c r="N12" t="s">
        <v>2120</v>
      </c>
    </row>
    <row r="13" spans="1:14" x14ac:dyDescent="0.25">
      <c r="A13">
        <v>13</v>
      </c>
      <c r="B13" s="85" t="s">
        <v>1900</v>
      </c>
      <c r="C13" s="86" t="s">
        <v>1899</v>
      </c>
      <c r="D13" s="86" t="s">
        <v>43</v>
      </c>
      <c r="E13" s="86" t="s">
        <v>42</v>
      </c>
      <c r="F13" s="86" t="s">
        <v>739</v>
      </c>
      <c r="G13" s="86" t="s">
        <v>738</v>
      </c>
      <c r="H13" s="86"/>
      <c r="I13" s="86" t="s">
        <v>736</v>
      </c>
      <c r="J13" s="86" t="s">
        <v>38</v>
      </c>
      <c r="K13" s="85" t="s">
        <v>735</v>
      </c>
      <c r="L13" t="s">
        <v>2121</v>
      </c>
      <c r="M13" t="s">
        <v>2122</v>
      </c>
      <c r="N13" t="s">
        <v>2120</v>
      </c>
    </row>
    <row r="14" spans="1:14" x14ac:dyDescent="0.25">
      <c r="A14">
        <v>14</v>
      </c>
      <c r="B14" s="85" t="s">
        <v>1898</v>
      </c>
      <c r="C14" s="86" t="s">
        <v>1359</v>
      </c>
      <c r="D14" s="86" t="s">
        <v>43</v>
      </c>
      <c r="E14" s="86" t="s">
        <v>42</v>
      </c>
      <c r="F14" s="86" t="s">
        <v>1897</v>
      </c>
      <c r="G14" s="86" t="s">
        <v>1896</v>
      </c>
      <c r="H14" s="86"/>
      <c r="I14" s="86" t="s">
        <v>1359</v>
      </c>
      <c r="J14" s="86" t="s">
        <v>38</v>
      </c>
      <c r="K14" s="85" t="s">
        <v>1358</v>
      </c>
      <c r="L14" t="s">
        <v>2124</v>
      </c>
      <c r="M14" t="s">
        <v>2125</v>
      </c>
      <c r="N14" t="s">
        <v>2123</v>
      </c>
    </row>
    <row r="15" spans="1:14" x14ac:dyDescent="0.25">
      <c r="A15">
        <v>15</v>
      </c>
      <c r="B15" s="85" t="s">
        <v>1895</v>
      </c>
      <c r="C15" s="86" t="s">
        <v>1894</v>
      </c>
      <c r="D15" s="86" t="s">
        <v>267</v>
      </c>
      <c r="E15" s="86" t="s">
        <v>266</v>
      </c>
      <c r="F15" s="86" t="s">
        <v>1893</v>
      </c>
      <c r="G15" s="86" t="s">
        <v>1892</v>
      </c>
      <c r="H15" s="86"/>
      <c r="I15" s="86" t="s">
        <v>1365</v>
      </c>
      <c r="J15" s="86" t="s">
        <v>38</v>
      </c>
      <c r="K15" s="85" t="s">
        <v>1891</v>
      </c>
      <c r="L15" t="s">
        <v>2130</v>
      </c>
      <c r="M15" t="s">
        <v>2131</v>
      </c>
      <c r="N15" t="s">
        <v>2129</v>
      </c>
    </row>
    <row r="16" spans="1:14" x14ac:dyDescent="0.25">
      <c r="A16">
        <v>16</v>
      </c>
      <c r="B16" s="85" t="s">
        <v>1890</v>
      </c>
      <c r="C16" s="86" t="s">
        <v>1887</v>
      </c>
      <c r="D16" s="86" t="s">
        <v>43</v>
      </c>
      <c r="E16" s="86" t="s">
        <v>42</v>
      </c>
      <c r="F16" s="86" t="s">
        <v>1889</v>
      </c>
      <c r="G16" s="86" t="s">
        <v>1888</v>
      </c>
      <c r="H16" s="86"/>
      <c r="I16" s="86" t="s">
        <v>1887</v>
      </c>
      <c r="J16" s="86" t="s">
        <v>38</v>
      </c>
      <c r="K16" s="85" t="s">
        <v>1886</v>
      </c>
      <c r="L16" t="s">
        <v>2127</v>
      </c>
      <c r="M16" t="s">
        <v>2128</v>
      </c>
      <c r="N16" t="s">
        <v>2126</v>
      </c>
    </row>
    <row r="17" spans="1:14" x14ac:dyDescent="0.25">
      <c r="A17">
        <v>17</v>
      </c>
      <c r="B17" s="85" t="s">
        <v>1885</v>
      </c>
      <c r="C17" s="86" t="s">
        <v>1884</v>
      </c>
      <c r="D17" s="86" t="s">
        <v>43</v>
      </c>
      <c r="E17" s="86" t="s">
        <v>42</v>
      </c>
      <c r="F17" s="86" t="s">
        <v>141</v>
      </c>
      <c r="G17" s="86" t="s">
        <v>140</v>
      </c>
      <c r="H17" s="86"/>
      <c r="I17" s="86" t="s">
        <v>139</v>
      </c>
      <c r="J17" s="86" t="s">
        <v>38</v>
      </c>
      <c r="K17" s="85" t="s">
        <v>138</v>
      </c>
      <c r="L17" t="s">
        <v>2133</v>
      </c>
      <c r="M17" t="s">
        <v>2134</v>
      </c>
      <c r="N17" t="s">
        <v>2132</v>
      </c>
    </row>
    <row r="18" spans="1:14" x14ac:dyDescent="0.25">
      <c r="A18">
        <v>18</v>
      </c>
      <c r="B18" s="85" t="s">
        <v>1883</v>
      </c>
      <c r="C18" s="86" t="s">
        <v>1880</v>
      </c>
      <c r="D18" s="86" t="s">
        <v>43</v>
      </c>
      <c r="E18" s="86" t="s">
        <v>42</v>
      </c>
      <c r="F18" s="86" t="s">
        <v>1882</v>
      </c>
      <c r="G18" s="86" t="s">
        <v>1881</v>
      </c>
      <c r="H18" s="86"/>
      <c r="I18" s="86" t="s">
        <v>1880</v>
      </c>
      <c r="J18" s="86" t="s">
        <v>38</v>
      </c>
      <c r="K18" s="85" t="s">
        <v>1879</v>
      </c>
      <c r="L18" t="s">
        <v>2127</v>
      </c>
      <c r="M18" t="s">
        <v>2128</v>
      </c>
      <c r="N18" t="s">
        <v>2126</v>
      </c>
    </row>
    <row r="19" spans="1:14" x14ac:dyDescent="0.25">
      <c r="A19">
        <v>19</v>
      </c>
      <c r="B19" s="85" t="s">
        <v>1878</v>
      </c>
      <c r="C19" s="86" t="s">
        <v>1877</v>
      </c>
      <c r="D19" s="86" t="s">
        <v>43</v>
      </c>
      <c r="E19" s="86" t="s">
        <v>42</v>
      </c>
      <c r="F19" s="86" t="s">
        <v>1876</v>
      </c>
      <c r="G19" s="86" t="s">
        <v>1875</v>
      </c>
      <c r="H19" s="86"/>
      <c r="I19" s="86" t="s">
        <v>1068</v>
      </c>
      <c r="J19" s="86" t="s">
        <v>38</v>
      </c>
      <c r="K19" s="85" t="s">
        <v>1067</v>
      </c>
      <c r="L19" t="s">
        <v>2133</v>
      </c>
      <c r="M19" t="s">
        <v>2134</v>
      </c>
      <c r="N19" t="s">
        <v>2132</v>
      </c>
    </row>
    <row r="20" spans="1:14" x14ac:dyDescent="0.25">
      <c r="A20">
        <v>20</v>
      </c>
      <c r="B20" s="85" t="s">
        <v>1874</v>
      </c>
      <c r="C20" s="86" t="s">
        <v>1873</v>
      </c>
      <c r="D20" s="86" t="s">
        <v>43</v>
      </c>
      <c r="E20" s="86" t="s">
        <v>42</v>
      </c>
      <c r="F20" s="86" t="s">
        <v>582</v>
      </c>
      <c r="G20" s="86" t="s">
        <v>1872</v>
      </c>
      <c r="H20" s="86"/>
      <c r="I20" s="86" t="s">
        <v>581</v>
      </c>
      <c r="J20" s="86" t="s">
        <v>38</v>
      </c>
      <c r="K20" s="85" t="s">
        <v>580</v>
      </c>
      <c r="L20" t="s">
        <v>2133</v>
      </c>
      <c r="M20" t="s">
        <v>2134</v>
      </c>
      <c r="N20" t="s">
        <v>2132</v>
      </c>
    </row>
    <row r="21" spans="1:14" x14ac:dyDescent="0.25">
      <c r="A21">
        <v>21</v>
      </c>
      <c r="B21" s="85" t="s">
        <v>1871</v>
      </c>
      <c r="C21" s="86" t="s">
        <v>1870</v>
      </c>
      <c r="D21" s="86" t="s">
        <v>267</v>
      </c>
      <c r="E21" s="86" t="s">
        <v>266</v>
      </c>
      <c r="F21" s="86" t="s">
        <v>1869</v>
      </c>
      <c r="G21" s="86" t="s">
        <v>1868</v>
      </c>
      <c r="H21" s="86"/>
      <c r="I21" s="86" t="s">
        <v>1365</v>
      </c>
      <c r="J21" s="86" t="s">
        <v>38</v>
      </c>
      <c r="K21" s="85" t="s">
        <v>1867</v>
      </c>
      <c r="L21" t="s">
        <v>2130</v>
      </c>
      <c r="M21" t="s">
        <v>2131</v>
      </c>
      <c r="N21" t="s">
        <v>2129</v>
      </c>
    </row>
    <row r="22" spans="1:14" x14ac:dyDescent="0.25">
      <c r="A22">
        <v>22</v>
      </c>
      <c r="B22" s="85" t="s">
        <v>1866</v>
      </c>
      <c r="C22" s="86" t="s">
        <v>1863</v>
      </c>
      <c r="D22" s="86" t="s">
        <v>43</v>
      </c>
      <c r="E22" s="86" t="s">
        <v>42</v>
      </c>
      <c r="F22" s="86" t="s">
        <v>1865</v>
      </c>
      <c r="G22" s="86" t="s">
        <v>1864</v>
      </c>
      <c r="H22" s="86"/>
      <c r="I22" s="86" t="s">
        <v>1863</v>
      </c>
      <c r="J22" s="86" t="s">
        <v>38</v>
      </c>
      <c r="K22" s="85" t="s">
        <v>1862</v>
      </c>
      <c r="L22" t="s">
        <v>2130</v>
      </c>
      <c r="M22" t="s">
        <v>2131</v>
      </c>
      <c r="N22" t="s">
        <v>2129</v>
      </c>
    </row>
    <row r="23" spans="1:14" x14ac:dyDescent="0.25">
      <c r="A23">
        <v>23</v>
      </c>
      <c r="B23" s="85" t="s">
        <v>1861</v>
      </c>
      <c r="C23" s="86" t="s">
        <v>1858</v>
      </c>
      <c r="D23" s="86" t="s">
        <v>43</v>
      </c>
      <c r="E23" s="86" t="s">
        <v>42</v>
      </c>
      <c r="F23" s="86" t="s">
        <v>1860</v>
      </c>
      <c r="G23" s="86" t="s">
        <v>1859</v>
      </c>
      <c r="H23" s="86"/>
      <c r="I23" s="86" t="s">
        <v>1858</v>
      </c>
      <c r="J23" s="86" t="s">
        <v>38</v>
      </c>
      <c r="K23" s="85" t="s">
        <v>1857</v>
      </c>
      <c r="L23" t="s">
        <v>2133</v>
      </c>
      <c r="M23" t="s">
        <v>2134</v>
      </c>
      <c r="N23" t="s">
        <v>2132</v>
      </c>
    </row>
    <row r="24" spans="1:14" x14ac:dyDescent="0.25">
      <c r="A24">
        <v>24</v>
      </c>
      <c r="B24" s="85" t="s">
        <v>1856</v>
      </c>
      <c r="C24" s="86" t="s">
        <v>1853</v>
      </c>
      <c r="D24" s="86" t="s">
        <v>43</v>
      </c>
      <c r="E24" s="86" t="s">
        <v>42</v>
      </c>
      <c r="F24" s="86" t="s">
        <v>1855</v>
      </c>
      <c r="G24" s="86" t="s">
        <v>1854</v>
      </c>
      <c r="H24" s="86"/>
      <c r="I24" s="86" t="s">
        <v>1853</v>
      </c>
      <c r="J24" s="86" t="s">
        <v>38</v>
      </c>
      <c r="K24" s="85" t="s">
        <v>1852</v>
      </c>
      <c r="L24" t="s">
        <v>2130</v>
      </c>
      <c r="M24" t="s">
        <v>2131</v>
      </c>
      <c r="N24" t="s">
        <v>2129</v>
      </c>
    </row>
    <row r="25" spans="1:14" x14ac:dyDescent="0.25">
      <c r="A25">
        <v>25</v>
      </c>
      <c r="B25" s="85" t="s">
        <v>1851</v>
      </c>
      <c r="C25" s="86" t="s">
        <v>1850</v>
      </c>
      <c r="D25" s="86" t="s">
        <v>43</v>
      </c>
      <c r="E25" s="86" t="s">
        <v>42</v>
      </c>
      <c r="F25" s="86" t="s">
        <v>507</v>
      </c>
      <c r="G25" s="86" t="s">
        <v>1849</v>
      </c>
      <c r="H25" s="86"/>
      <c r="I25" s="86" t="s">
        <v>1848</v>
      </c>
      <c r="J25" s="86" t="s">
        <v>38</v>
      </c>
      <c r="K25" s="85" t="s">
        <v>1545</v>
      </c>
      <c r="L25" t="s">
        <v>2133</v>
      </c>
      <c r="M25" t="s">
        <v>2134</v>
      </c>
      <c r="N25" t="s">
        <v>2132</v>
      </c>
    </row>
    <row r="26" spans="1:14" x14ac:dyDescent="0.25">
      <c r="A26">
        <v>26</v>
      </c>
      <c r="B26" s="85" t="s">
        <v>1847</v>
      </c>
      <c r="C26" s="86" t="s">
        <v>1846</v>
      </c>
      <c r="D26" s="86" t="s">
        <v>43</v>
      </c>
      <c r="E26" s="86" t="s">
        <v>42</v>
      </c>
      <c r="F26" s="86" t="s">
        <v>1845</v>
      </c>
      <c r="G26" s="86" t="s">
        <v>1844</v>
      </c>
      <c r="H26" s="86"/>
      <c r="I26" s="86" t="s">
        <v>380</v>
      </c>
      <c r="J26" s="86" t="s">
        <v>38</v>
      </c>
      <c r="K26" s="85" t="s">
        <v>379</v>
      </c>
      <c r="L26" t="s">
        <v>2130</v>
      </c>
      <c r="M26" t="s">
        <v>2131</v>
      </c>
      <c r="N26" t="s">
        <v>2129</v>
      </c>
    </row>
    <row r="27" spans="1:14" ht="30" x14ac:dyDescent="0.25">
      <c r="A27">
        <v>27</v>
      </c>
      <c r="B27" s="85" t="s">
        <v>1843</v>
      </c>
      <c r="C27" s="86" t="s">
        <v>1842</v>
      </c>
      <c r="D27" s="86" t="s">
        <v>267</v>
      </c>
      <c r="E27" s="86" t="s">
        <v>266</v>
      </c>
      <c r="F27" s="86" t="s">
        <v>1841</v>
      </c>
      <c r="G27" s="86" t="s">
        <v>1840</v>
      </c>
      <c r="H27" s="86"/>
      <c r="I27" s="86" t="s">
        <v>380</v>
      </c>
      <c r="J27" s="86" t="s">
        <v>38</v>
      </c>
      <c r="K27" s="85" t="s">
        <v>379</v>
      </c>
      <c r="L27" t="s">
        <v>2130</v>
      </c>
      <c r="M27" t="s">
        <v>2131</v>
      </c>
      <c r="N27" t="s">
        <v>2129</v>
      </c>
    </row>
    <row r="28" spans="1:14" x14ac:dyDescent="0.25">
      <c r="A28">
        <v>28</v>
      </c>
      <c r="B28" s="85" t="s">
        <v>1839</v>
      </c>
      <c r="C28" s="86" t="s">
        <v>1838</v>
      </c>
      <c r="D28" s="86" t="s">
        <v>267</v>
      </c>
      <c r="E28" s="86" t="s">
        <v>266</v>
      </c>
      <c r="F28" s="86" t="s">
        <v>1837</v>
      </c>
      <c r="G28" s="86" t="s">
        <v>1836</v>
      </c>
      <c r="H28" s="86"/>
      <c r="I28" s="86" t="s">
        <v>263</v>
      </c>
      <c r="J28" s="86" t="s">
        <v>38</v>
      </c>
      <c r="K28" s="85" t="s">
        <v>1835</v>
      </c>
      <c r="L28" t="s">
        <v>2121</v>
      </c>
      <c r="M28" t="s">
        <v>2122</v>
      </c>
      <c r="N28" t="s">
        <v>2120</v>
      </c>
    </row>
    <row r="29" spans="1:14" x14ac:dyDescent="0.25">
      <c r="A29">
        <v>29</v>
      </c>
      <c r="B29" s="85" t="s">
        <v>1834</v>
      </c>
      <c r="C29" s="86" t="s">
        <v>1831</v>
      </c>
      <c r="D29" s="86" t="s">
        <v>43</v>
      </c>
      <c r="E29" s="86" t="s">
        <v>42</v>
      </c>
      <c r="F29" s="86" t="s">
        <v>1833</v>
      </c>
      <c r="G29" s="86" t="s">
        <v>1832</v>
      </c>
      <c r="H29" s="86"/>
      <c r="I29" s="86" t="s">
        <v>1831</v>
      </c>
      <c r="J29" s="86" t="s">
        <v>38</v>
      </c>
      <c r="K29" s="85" t="s">
        <v>1830</v>
      </c>
      <c r="L29" t="s">
        <v>2127</v>
      </c>
      <c r="M29" t="s">
        <v>2128</v>
      </c>
      <c r="N29" t="s">
        <v>2126</v>
      </c>
    </row>
    <row r="30" spans="1:14" x14ac:dyDescent="0.25">
      <c r="A30">
        <v>30</v>
      </c>
      <c r="B30" s="85" t="s">
        <v>1829</v>
      </c>
      <c r="C30" s="86" t="s">
        <v>1826</v>
      </c>
      <c r="D30" s="86" t="s">
        <v>43</v>
      </c>
      <c r="E30" s="86" t="s">
        <v>42</v>
      </c>
      <c r="F30" s="86" t="s">
        <v>1828</v>
      </c>
      <c r="G30" s="86" t="s">
        <v>1827</v>
      </c>
      <c r="H30" s="86"/>
      <c r="I30" s="86" t="s">
        <v>1826</v>
      </c>
      <c r="J30" s="86" t="s">
        <v>38</v>
      </c>
      <c r="K30" s="85" t="s">
        <v>1825</v>
      </c>
      <c r="L30" t="s">
        <v>2121</v>
      </c>
      <c r="M30" t="s">
        <v>2122</v>
      </c>
      <c r="N30" t="s">
        <v>2120</v>
      </c>
    </row>
    <row r="31" spans="1:14" x14ac:dyDescent="0.25">
      <c r="A31">
        <v>31</v>
      </c>
      <c r="B31" s="85" t="s">
        <v>1824</v>
      </c>
      <c r="C31" s="86" t="s">
        <v>1821</v>
      </c>
      <c r="D31" s="86" t="s">
        <v>43</v>
      </c>
      <c r="E31" s="86" t="s">
        <v>42</v>
      </c>
      <c r="F31" s="86" t="s">
        <v>1823</v>
      </c>
      <c r="G31" s="86" t="s">
        <v>1822</v>
      </c>
      <c r="H31" s="86"/>
      <c r="I31" s="86" t="s">
        <v>1821</v>
      </c>
      <c r="J31" s="86" t="s">
        <v>38</v>
      </c>
      <c r="K31" s="85" t="s">
        <v>1820</v>
      </c>
      <c r="L31" t="s">
        <v>2127</v>
      </c>
      <c r="M31" t="s">
        <v>2128</v>
      </c>
      <c r="N31" t="s">
        <v>2126</v>
      </c>
    </row>
    <row r="32" spans="1:14" x14ac:dyDescent="0.25">
      <c r="A32">
        <v>32</v>
      </c>
      <c r="B32" s="85" t="s">
        <v>1819</v>
      </c>
      <c r="C32" s="86" t="s">
        <v>1816</v>
      </c>
      <c r="D32" s="86" t="s">
        <v>43</v>
      </c>
      <c r="E32" s="86" t="s">
        <v>42</v>
      </c>
      <c r="F32" s="86" t="s">
        <v>1818</v>
      </c>
      <c r="G32" s="86" t="s">
        <v>1817</v>
      </c>
      <c r="H32" s="86"/>
      <c r="I32" s="86" t="s">
        <v>1816</v>
      </c>
      <c r="J32" s="86" t="s">
        <v>38</v>
      </c>
      <c r="K32" s="85" t="s">
        <v>1815</v>
      </c>
      <c r="L32" t="s">
        <v>2127</v>
      </c>
      <c r="M32" t="s">
        <v>2128</v>
      </c>
      <c r="N32" t="s">
        <v>2126</v>
      </c>
    </row>
    <row r="33" spans="1:14" x14ac:dyDescent="0.25">
      <c r="A33">
        <v>33</v>
      </c>
      <c r="B33" s="85" t="s">
        <v>1814</v>
      </c>
      <c r="C33" s="86" t="s">
        <v>1813</v>
      </c>
      <c r="D33" s="86" t="s">
        <v>267</v>
      </c>
      <c r="E33" s="86" t="s">
        <v>266</v>
      </c>
      <c r="F33" s="86" t="s">
        <v>1812</v>
      </c>
      <c r="G33" s="86" t="s">
        <v>1811</v>
      </c>
      <c r="H33" s="86"/>
      <c r="I33" s="86" t="s">
        <v>671</v>
      </c>
      <c r="J33" s="86" t="s">
        <v>38</v>
      </c>
      <c r="K33" s="85" t="s">
        <v>1810</v>
      </c>
      <c r="L33" t="s">
        <v>2127</v>
      </c>
      <c r="M33" t="s">
        <v>2128</v>
      </c>
      <c r="N33" t="s">
        <v>2126</v>
      </c>
    </row>
    <row r="34" spans="1:14" ht="30" x14ac:dyDescent="0.25">
      <c r="A34">
        <v>34</v>
      </c>
      <c r="B34" s="85" t="s">
        <v>1809</v>
      </c>
      <c r="C34" s="86" t="s">
        <v>1808</v>
      </c>
      <c r="D34" s="86" t="s">
        <v>267</v>
      </c>
      <c r="E34" s="86" t="s">
        <v>266</v>
      </c>
      <c r="F34" s="86" t="s">
        <v>1807</v>
      </c>
      <c r="G34" s="86" t="s">
        <v>1806</v>
      </c>
      <c r="H34" s="86"/>
      <c r="I34" s="86" t="s">
        <v>316</v>
      </c>
      <c r="J34" s="86" t="s">
        <v>38</v>
      </c>
      <c r="K34" s="85" t="s">
        <v>315</v>
      </c>
      <c r="L34" t="s">
        <v>2127</v>
      </c>
      <c r="M34" t="s">
        <v>2128</v>
      </c>
      <c r="N34" t="s">
        <v>2126</v>
      </c>
    </row>
    <row r="35" spans="1:14" x14ac:dyDescent="0.25">
      <c r="A35">
        <v>35</v>
      </c>
      <c r="B35" s="85" t="s">
        <v>1805</v>
      </c>
      <c r="C35" s="86" t="s">
        <v>1804</v>
      </c>
      <c r="D35" s="86" t="s">
        <v>267</v>
      </c>
      <c r="E35" s="86" t="s">
        <v>266</v>
      </c>
      <c r="F35" s="86" t="s">
        <v>1803</v>
      </c>
      <c r="G35" s="86" t="s">
        <v>1802</v>
      </c>
      <c r="H35" s="86"/>
      <c r="I35" s="86" t="s">
        <v>562</v>
      </c>
      <c r="J35" s="86" t="s">
        <v>38</v>
      </c>
      <c r="K35" s="85" t="s">
        <v>561</v>
      </c>
      <c r="L35" t="s">
        <v>2124</v>
      </c>
      <c r="M35" t="s">
        <v>2125</v>
      </c>
      <c r="N35" t="s">
        <v>2123</v>
      </c>
    </row>
    <row r="36" spans="1:14" x14ac:dyDescent="0.25">
      <c r="A36">
        <v>36</v>
      </c>
      <c r="B36" s="85" t="s">
        <v>1801</v>
      </c>
      <c r="C36" s="86" t="s">
        <v>1798</v>
      </c>
      <c r="D36" s="86" t="s">
        <v>43</v>
      </c>
      <c r="E36" s="86" t="s">
        <v>42</v>
      </c>
      <c r="F36" s="86" t="s">
        <v>1800</v>
      </c>
      <c r="G36" s="86" t="s">
        <v>1799</v>
      </c>
      <c r="H36" s="86"/>
      <c r="I36" s="86" t="s">
        <v>1798</v>
      </c>
      <c r="J36" s="86" t="s">
        <v>38</v>
      </c>
      <c r="K36" s="85" t="s">
        <v>1797</v>
      </c>
      <c r="L36" t="s">
        <v>2130</v>
      </c>
      <c r="M36" t="s">
        <v>2131</v>
      </c>
      <c r="N36" t="s">
        <v>2129</v>
      </c>
    </row>
    <row r="37" spans="1:14" ht="30" x14ac:dyDescent="0.25">
      <c r="A37">
        <v>37</v>
      </c>
      <c r="B37" s="85" t="s">
        <v>1796</v>
      </c>
      <c r="C37" s="86" t="s">
        <v>1795</v>
      </c>
      <c r="D37" s="86" t="s">
        <v>267</v>
      </c>
      <c r="E37" s="86" t="s">
        <v>266</v>
      </c>
      <c r="F37" s="86" t="s">
        <v>1794</v>
      </c>
      <c r="G37" s="86" t="s">
        <v>1793</v>
      </c>
      <c r="H37" s="86" t="s">
        <v>1792</v>
      </c>
      <c r="I37" s="86" t="s">
        <v>1791</v>
      </c>
      <c r="J37" s="86" t="s">
        <v>38</v>
      </c>
      <c r="K37" s="85" t="s">
        <v>1790</v>
      </c>
      <c r="L37" t="s">
        <v>2121</v>
      </c>
      <c r="M37" t="s">
        <v>2122</v>
      </c>
      <c r="N37" t="s">
        <v>2120</v>
      </c>
    </row>
    <row r="38" spans="1:14" x14ac:dyDescent="0.25">
      <c r="A38">
        <v>38</v>
      </c>
      <c r="B38" s="85" t="s">
        <v>1789</v>
      </c>
      <c r="C38" s="86" t="s">
        <v>1788</v>
      </c>
      <c r="D38" s="86" t="s">
        <v>43</v>
      </c>
      <c r="E38" s="86" t="s">
        <v>42</v>
      </c>
      <c r="F38" s="86" t="s">
        <v>163</v>
      </c>
      <c r="G38" s="86" t="s">
        <v>1787</v>
      </c>
      <c r="H38" s="86" t="s">
        <v>1786</v>
      </c>
      <c r="I38" s="86" t="s">
        <v>1785</v>
      </c>
      <c r="J38" s="86" t="s">
        <v>38</v>
      </c>
      <c r="K38" s="85" t="s">
        <v>1784</v>
      </c>
      <c r="L38" t="s">
        <v>2121</v>
      </c>
      <c r="M38" t="s">
        <v>2122</v>
      </c>
      <c r="N38" t="s">
        <v>2120</v>
      </c>
    </row>
    <row r="39" spans="1:14" x14ac:dyDescent="0.25">
      <c r="A39">
        <v>39</v>
      </c>
      <c r="B39" s="85" t="s">
        <v>1783</v>
      </c>
      <c r="C39" s="86" t="s">
        <v>1782</v>
      </c>
      <c r="D39" s="86" t="s">
        <v>43</v>
      </c>
      <c r="E39" s="86" t="s">
        <v>42</v>
      </c>
      <c r="F39" s="86" t="s">
        <v>1726</v>
      </c>
      <c r="G39" s="86" t="s">
        <v>1725</v>
      </c>
      <c r="H39" s="86"/>
      <c r="I39" s="86" t="s">
        <v>1724</v>
      </c>
      <c r="J39" s="86" t="s">
        <v>38</v>
      </c>
      <c r="K39" s="85" t="s">
        <v>1723</v>
      </c>
      <c r="L39" t="s">
        <v>2133</v>
      </c>
      <c r="M39" t="s">
        <v>2134</v>
      </c>
      <c r="N39" t="s">
        <v>2132</v>
      </c>
    </row>
    <row r="40" spans="1:14" x14ac:dyDescent="0.25">
      <c r="A40">
        <v>40</v>
      </c>
      <c r="B40" s="85" t="s">
        <v>1781</v>
      </c>
      <c r="C40" s="86" t="s">
        <v>1780</v>
      </c>
      <c r="D40" s="86" t="s">
        <v>43</v>
      </c>
      <c r="E40" s="86" t="s">
        <v>42</v>
      </c>
      <c r="F40" s="86" t="s">
        <v>1726</v>
      </c>
      <c r="G40" s="86" t="s">
        <v>1725</v>
      </c>
      <c r="H40" s="86"/>
      <c r="I40" s="86" t="s">
        <v>1724</v>
      </c>
      <c r="J40" s="86" t="s">
        <v>38</v>
      </c>
      <c r="K40" s="85" t="s">
        <v>1723</v>
      </c>
      <c r="L40" t="s">
        <v>2133</v>
      </c>
      <c r="M40" t="s">
        <v>2134</v>
      </c>
      <c r="N40" t="s">
        <v>2132</v>
      </c>
    </row>
    <row r="41" spans="1:14" x14ac:dyDescent="0.25">
      <c r="A41">
        <v>41</v>
      </c>
      <c r="B41" s="85" t="s">
        <v>1779</v>
      </c>
      <c r="C41" s="86" t="s">
        <v>1776</v>
      </c>
      <c r="D41" s="86" t="s">
        <v>43</v>
      </c>
      <c r="E41" s="86" t="s">
        <v>42</v>
      </c>
      <c r="F41" s="86" t="s">
        <v>1778</v>
      </c>
      <c r="G41" s="86" t="s">
        <v>1777</v>
      </c>
      <c r="H41" s="86"/>
      <c r="I41" s="86" t="s">
        <v>1776</v>
      </c>
      <c r="J41" s="86" t="s">
        <v>38</v>
      </c>
      <c r="K41" s="85" t="s">
        <v>1775</v>
      </c>
      <c r="L41" t="s">
        <v>2124</v>
      </c>
      <c r="M41" t="s">
        <v>2125</v>
      </c>
      <c r="N41" t="s">
        <v>2123</v>
      </c>
    </row>
    <row r="42" spans="1:14" x14ac:dyDescent="0.25">
      <c r="A42">
        <v>42</v>
      </c>
      <c r="B42" s="85" t="s">
        <v>1774</v>
      </c>
      <c r="C42" s="86" t="s">
        <v>519</v>
      </c>
      <c r="D42" s="86" t="s">
        <v>43</v>
      </c>
      <c r="E42" s="86" t="s">
        <v>42</v>
      </c>
      <c r="F42" s="86" t="s">
        <v>1773</v>
      </c>
      <c r="G42" s="86" t="s">
        <v>1772</v>
      </c>
      <c r="H42" s="86"/>
      <c r="I42" s="86" t="s">
        <v>519</v>
      </c>
      <c r="J42" s="86" t="s">
        <v>38</v>
      </c>
      <c r="K42" s="85" t="s">
        <v>518</v>
      </c>
      <c r="L42" t="s">
        <v>2124</v>
      </c>
      <c r="M42" t="s">
        <v>2125</v>
      </c>
      <c r="N42" t="s">
        <v>2123</v>
      </c>
    </row>
    <row r="43" spans="1:14" x14ac:dyDescent="0.25">
      <c r="A43">
        <v>43</v>
      </c>
      <c r="B43" s="85" t="s">
        <v>1771</v>
      </c>
      <c r="C43" s="86" t="s">
        <v>1770</v>
      </c>
      <c r="D43" s="86" t="s">
        <v>43</v>
      </c>
      <c r="E43" s="86" t="s">
        <v>42</v>
      </c>
      <c r="F43" s="86" t="s">
        <v>1769</v>
      </c>
      <c r="G43" s="86" t="s">
        <v>1768</v>
      </c>
      <c r="H43" s="86"/>
      <c r="I43" s="86" t="s">
        <v>1767</v>
      </c>
      <c r="J43" s="86" t="s">
        <v>38</v>
      </c>
      <c r="K43" s="85" t="s">
        <v>1766</v>
      </c>
      <c r="L43" t="s">
        <v>2133</v>
      </c>
      <c r="M43" t="s">
        <v>2134</v>
      </c>
      <c r="N43" t="s">
        <v>2132</v>
      </c>
    </row>
    <row r="44" spans="1:14" x14ac:dyDescent="0.25">
      <c r="A44">
        <v>44</v>
      </c>
      <c r="B44" s="85" t="s">
        <v>1765</v>
      </c>
      <c r="C44" s="86" t="s">
        <v>1764</v>
      </c>
      <c r="D44" s="86" t="s">
        <v>43</v>
      </c>
      <c r="E44" s="86" t="s">
        <v>42</v>
      </c>
      <c r="F44" s="86" t="s">
        <v>974</v>
      </c>
      <c r="G44" s="86" t="s">
        <v>973</v>
      </c>
      <c r="H44" s="86"/>
      <c r="I44" s="86" t="s">
        <v>972</v>
      </c>
      <c r="J44" s="86" t="s">
        <v>38</v>
      </c>
      <c r="K44" s="85" t="s">
        <v>971</v>
      </c>
      <c r="L44" t="s">
        <v>2133</v>
      </c>
      <c r="M44" t="s">
        <v>2134</v>
      </c>
      <c r="N44" t="s">
        <v>2132</v>
      </c>
    </row>
    <row r="45" spans="1:14" x14ac:dyDescent="0.25">
      <c r="A45">
        <v>45</v>
      </c>
      <c r="B45" s="85" t="s">
        <v>1763</v>
      </c>
      <c r="C45" s="86" t="s">
        <v>1762</v>
      </c>
      <c r="D45" s="86" t="s">
        <v>43</v>
      </c>
      <c r="E45" s="86" t="s">
        <v>42</v>
      </c>
      <c r="F45" s="86" t="s">
        <v>1761</v>
      </c>
      <c r="G45" s="86" t="s">
        <v>1760</v>
      </c>
      <c r="H45" s="86"/>
      <c r="I45" s="86" t="s">
        <v>1669</v>
      </c>
      <c r="J45" s="86" t="s">
        <v>38</v>
      </c>
      <c r="K45" s="85" t="s">
        <v>1668</v>
      </c>
      <c r="L45" t="s">
        <v>2127</v>
      </c>
      <c r="M45" t="s">
        <v>2128</v>
      </c>
      <c r="N45" t="s">
        <v>2126</v>
      </c>
    </row>
    <row r="46" spans="1:14" x14ac:dyDescent="0.25">
      <c r="A46">
        <v>46</v>
      </c>
      <c r="B46" s="85" t="s">
        <v>1759</v>
      </c>
      <c r="C46" s="86" t="s">
        <v>287</v>
      </c>
      <c r="D46" s="86" t="s">
        <v>43</v>
      </c>
      <c r="E46" s="86" t="s">
        <v>42</v>
      </c>
      <c r="F46" s="86" t="s">
        <v>1758</v>
      </c>
      <c r="G46" s="86" t="s">
        <v>1757</v>
      </c>
      <c r="H46" s="86"/>
      <c r="I46" s="86" t="s">
        <v>584</v>
      </c>
      <c r="J46" s="86" t="s">
        <v>38</v>
      </c>
      <c r="K46" s="85" t="s">
        <v>1525</v>
      </c>
      <c r="L46" t="s">
        <v>2127</v>
      </c>
      <c r="M46" t="s">
        <v>2128</v>
      </c>
      <c r="N46" t="s">
        <v>2126</v>
      </c>
    </row>
    <row r="47" spans="1:14" x14ac:dyDescent="0.25">
      <c r="A47">
        <v>47</v>
      </c>
      <c r="B47" s="85" t="s">
        <v>1756</v>
      </c>
      <c r="C47" s="86" t="s">
        <v>1755</v>
      </c>
      <c r="D47" s="86" t="s">
        <v>267</v>
      </c>
      <c r="E47" s="86" t="s">
        <v>266</v>
      </c>
      <c r="F47" s="86" t="s">
        <v>1754</v>
      </c>
      <c r="G47" s="86" t="s">
        <v>1753</v>
      </c>
      <c r="H47" s="86"/>
      <c r="I47" s="86" t="s">
        <v>894</v>
      </c>
      <c r="J47" s="86" t="s">
        <v>38</v>
      </c>
      <c r="K47" s="85" t="s">
        <v>1752</v>
      </c>
      <c r="L47" t="s">
        <v>2127</v>
      </c>
      <c r="M47" t="s">
        <v>2128</v>
      </c>
      <c r="N47" t="s">
        <v>2126</v>
      </c>
    </row>
    <row r="48" spans="1:14" ht="30" x14ac:dyDescent="0.25">
      <c r="A48">
        <v>48</v>
      </c>
      <c r="B48" s="85" t="s">
        <v>1751</v>
      </c>
      <c r="C48" s="86" t="s">
        <v>1750</v>
      </c>
      <c r="D48" s="86" t="s">
        <v>267</v>
      </c>
      <c r="E48" s="86" t="s">
        <v>266</v>
      </c>
      <c r="F48" s="86" t="s">
        <v>1749</v>
      </c>
      <c r="G48" s="86" t="s">
        <v>1748</v>
      </c>
      <c r="H48" s="86"/>
      <c r="I48" s="86" t="s">
        <v>584</v>
      </c>
      <c r="J48" s="86" t="s">
        <v>38</v>
      </c>
      <c r="K48" s="85" t="s">
        <v>1525</v>
      </c>
      <c r="L48" t="s">
        <v>2127</v>
      </c>
      <c r="M48" t="s">
        <v>2128</v>
      </c>
      <c r="N48" t="s">
        <v>2126</v>
      </c>
    </row>
    <row r="49" spans="1:14" ht="30" x14ac:dyDescent="0.25">
      <c r="A49">
        <v>49</v>
      </c>
      <c r="B49" s="85" t="s">
        <v>1747</v>
      </c>
      <c r="C49" s="86" t="s">
        <v>1746</v>
      </c>
      <c r="D49" s="86" t="s">
        <v>267</v>
      </c>
      <c r="E49" s="86" t="s">
        <v>266</v>
      </c>
      <c r="F49" s="86" t="s">
        <v>1745</v>
      </c>
      <c r="G49" s="86" t="s">
        <v>1744</v>
      </c>
      <c r="H49" s="86"/>
      <c r="I49" s="86" t="s">
        <v>1743</v>
      </c>
      <c r="J49" s="86" t="s">
        <v>38</v>
      </c>
      <c r="K49" s="85" t="s">
        <v>1742</v>
      </c>
      <c r="L49" t="s">
        <v>2127</v>
      </c>
      <c r="M49" t="s">
        <v>2128</v>
      </c>
      <c r="N49" t="s">
        <v>2126</v>
      </c>
    </row>
    <row r="50" spans="1:14" x14ac:dyDescent="0.25">
      <c r="A50">
        <v>50</v>
      </c>
      <c r="B50" s="85" t="s">
        <v>1741</v>
      </c>
      <c r="C50" s="86" t="s">
        <v>1740</v>
      </c>
      <c r="D50" s="86" t="s">
        <v>267</v>
      </c>
      <c r="E50" s="86" t="s">
        <v>266</v>
      </c>
      <c r="F50" s="86" t="s">
        <v>1739</v>
      </c>
      <c r="G50" s="86" t="s">
        <v>1738</v>
      </c>
      <c r="H50" s="86"/>
      <c r="I50" s="86" t="s">
        <v>1733</v>
      </c>
      <c r="J50" s="86" t="s">
        <v>38</v>
      </c>
      <c r="K50" s="85" t="s">
        <v>1732</v>
      </c>
      <c r="L50" t="s">
        <v>2127</v>
      </c>
      <c r="M50" t="s">
        <v>2128</v>
      </c>
      <c r="N50" t="s">
        <v>2126</v>
      </c>
    </row>
    <row r="51" spans="1:14" x14ac:dyDescent="0.25">
      <c r="A51">
        <v>51</v>
      </c>
      <c r="B51" s="85" t="s">
        <v>1737</v>
      </c>
      <c r="C51" s="86" t="s">
        <v>1736</v>
      </c>
      <c r="D51" s="86" t="s">
        <v>267</v>
      </c>
      <c r="E51" s="86" t="s">
        <v>266</v>
      </c>
      <c r="F51" s="86" t="s">
        <v>1735</v>
      </c>
      <c r="G51" s="86" t="s">
        <v>1734</v>
      </c>
      <c r="H51" s="86"/>
      <c r="I51" s="86" t="s">
        <v>1733</v>
      </c>
      <c r="J51" s="86" t="s">
        <v>38</v>
      </c>
      <c r="K51" s="85" t="s">
        <v>1732</v>
      </c>
      <c r="L51" t="s">
        <v>2127</v>
      </c>
      <c r="M51" t="s">
        <v>2128</v>
      </c>
      <c r="N51" t="s">
        <v>2126</v>
      </c>
    </row>
    <row r="52" spans="1:14" x14ac:dyDescent="0.25">
      <c r="A52">
        <v>52</v>
      </c>
      <c r="B52" s="85" t="s">
        <v>1731</v>
      </c>
      <c r="C52" s="86" t="s">
        <v>279</v>
      </c>
      <c r="D52" s="86" t="s">
        <v>43</v>
      </c>
      <c r="E52" s="86" t="s">
        <v>42</v>
      </c>
      <c r="F52" s="86" t="s">
        <v>1730</v>
      </c>
      <c r="G52" s="86" t="s">
        <v>1729</v>
      </c>
      <c r="H52" s="86"/>
      <c r="I52" s="86" t="s">
        <v>279</v>
      </c>
      <c r="J52" s="86" t="s">
        <v>38</v>
      </c>
      <c r="K52" s="85" t="s">
        <v>278</v>
      </c>
      <c r="L52" t="s">
        <v>2130</v>
      </c>
      <c r="M52" t="s">
        <v>2131</v>
      </c>
      <c r="N52" t="s">
        <v>2129</v>
      </c>
    </row>
    <row r="53" spans="1:14" x14ac:dyDescent="0.25">
      <c r="A53">
        <v>53</v>
      </c>
      <c r="B53" s="85" t="s">
        <v>1728</v>
      </c>
      <c r="C53" s="86" t="s">
        <v>324</v>
      </c>
      <c r="D53" s="86" t="s">
        <v>43</v>
      </c>
      <c r="E53" s="86" t="s">
        <v>42</v>
      </c>
      <c r="F53" s="86" t="s">
        <v>326</v>
      </c>
      <c r="G53" s="86" t="s">
        <v>325</v>
      </c>
      <c r="H53" s="86"/>
      <c r="I53" s="86" t="s">
        <v>324</v>
      </c>
      <c r="J53" s="86" t="s">
        <v>38</v>
      </c>
      <c r="K53" s="85" t="s">
        <v>323</v>
      </c>
      <c r="L53" t="s">
        <v>2124</v>
      </c>
      <c r="M53" t="s">
        <v>2125</v>
      </c>
      <c r="N53" t="s">
        <v>2123</v>
      </c>
    </row>
    <row r="54" spans="1:14" x14ac:dyDescent="0.25">
      <c r="A54">
        <v>54</v>
      </c>
      <c r="B54" s="85" t="s">
        <v>1727</v>
      </c>
      <c r="C54" s="86" t="s">
        <v>1724</v>
      </c>
      <c r="D54" s="86" t="s">
        <v>43</v>
      </c>
      <c r="E54" s="86" t="s">
        <v>42</v>
      </c>
      <c r="F54" s="86" t="s">
        <v>1726</v>
      </c>
      <c r="G54" s="86" t="s">
        <v>1725</v>
      </c>
      <c r="H54" s="86"/>
      <c r="I54" s="86" t="s">
        <v>1724</v>
      </c>
      <c r="J54" s="86" t="s">
        <v>38</v>
      </c>
      <c r="K54" s="85" t="s">
        <v>1723</v>
      </c>
      <c r="L54" t="s">
        <v>2133</v>
      </c>
      <c r="M54" t="s">
        <v>2134</v>
      </c>
      <c r="N54" t="s">
        <v>2132</v>
      </c>
    </row>
    <row r="55" spans="1:14" x14ac:dyDescent="0.25">
      <c r="A55">
        <v>55</v>
      </c>
      <c r="B55" s="85" t="s">
        <v>1722</v>
      </c>
      <c r="C55" s="86" t="s">
        <v>1719</v>
      </c>
      <c r="D55" s="86" t="s">
        <v>43</v>
      </c>
      <c r="E55" s="86" t="s">
        <v>42</v>
      </c>
      <c r="F55" s="86" t="s">
        <v>1721</v>
      </c>
      <c r="G55" s="86" t="s">
        <v>1720</v>
      </c>
      <c r="H55" s="86"/>
      <c r="I55" s="86" t="s">
        <v>1719</v>
      </c>
      <c r="J55" s="86" t="s">
        <v>38</v>
      </c>
      <c r="K55" s="85" t="s">
        <v>1718</v>
      </c>
      <c r="L55" t="s">
        <v>2130</v>
      </c>
      <c r="M55" t="s">
        <v>2131</v>
      </c>
      <c r="N55" t="s">
        <v>2129</v>
      </c>
    </row>
    <row r="56" spans="1:14" x14ac:dyDescent="0.25">
      <c r="A56">
        <v>56</v>
      </c>
      <c r="B56" s="85" t="s">
        <v>1717</v>
      </c>
      <c r="C56" s="86" t="s">
        <v>1716</v>
      </c>
      <c r="D56" s="86" t="s">
        <v>43</v>
      </c>
      <c r="E56" s="86" t="s">
        <v>42</v>
      </c>
      <c r="F56" s="86" t="s">
        <v>198</v>
      </c>
      <c r="G56" s="86" t="s">
        <v>197</v>
      </c>
      <c r="H56" s="86"/>
      <c r="I56" s="86" t="s">
        <v>196</v>
      </c>
      <c r="J56" s="86" t="s">
        <v>38</v>
      </c>
      <c r="K56" s="85" t="s">
        <v>195</v>
      </c>
      <c r="L56" t="s">
        <v>2124</v>
      </c>
      <c r="M56" t="s">
        <v>2125</v>
      </c>
      <c r="N56" t="s">
        <v>2123</v>
      </c>
    </row>
    <row r="57" spans="1:14" x14ac:dyDescent="0.25">
      <c r="A57">
        <v>57</v>
      </c>
      <c r="B57" s="85" t="s">
        <v>1715</v>
      </c>
      <c r="C57" s="86" t="s">
        <v>1714</v>
      </c>
      <c r="D57" s="86" t="s">
        <v>267</v>
      </c>
      <c r="E57" s="86" t="s">
        <v>266</v>
      </c>
      <c r="F57" s="86" t="s">
        <v>1713</v>
      </c>
      <c r="G57" s="86" t="s">
        <v>1712</v>
      </c>
      <c r="H57" s="86"/>
      <c r="I57" s="86" t="s">
        <v>894</v>
      </c>
      <c r="J57" s="86" t="s">
        <v>38</v>
      </c>
      <c r="K57" s="85" t="s">
        <v>1711</v>
      </c>
      <c r="L57" t="s">
        <v>2127</v>
      </c>
      <c r="M57" t="s">
        <v>2128</v>
      </c>
      <c r="N57" t="s">
        <v>2126</v>
      </c>
    </row>
    <row r="58" spans="1:14" x14ac:dyDescent="0.25">
      <c r="A58">
        <v>58</v>
      </c>
      <c r="B58" s="85" t="s">
        <v>1710</v>
      </c>
      <c r="C58" s="86" t="s">
        <v>1709</v>
      </c>
      <c r="D58" s="86" t="s">
        <v>43</v>
      </c>
      <c r="E58" s="86" t="s">
        <v>42</v>
      </c>
      <c r="F58" s="86" t="s">
        <v>640</v>
      </c>
      <c r="G58" s="86" t="s">
        <v>639</v>
      </c>
      <c r="H58" s="86"/>
      <c r="I58" s="86" t="s">
        <v>638</v>
      </c>
      <c r="J58" s="86" t="s">
        <v>38</v>
      </c>
      <c r="K58" s="85" t="s">
        <v>637</v>
      </c>
      <c r="L58" t="s">
        <v>2130</v>
      </c>
      <c r="M58" t="s">
        <v>2131</v>
      </c>
      <c r="N58" t="s">
        <v>2129</v>
      </c>
    </row>
    <row r="59" spans="1:14" x14ac:dyDescent="0.25">
      <c r="A59">
        <v>59</v>
      </c>
      <c r="B59" s="85" t="s">
        <v>1708</v>
      </c>
      <c r="C59" s="86" t="s">
        <v>1707</v>
      </c>
      <c r="D59" s="86" t="s">
        <v>43</v>
      </c>
      <c r="E59" s="86" t="s">
        <v>42</v>
      </c>
      <c r="F59" s="86" t="s">
        <v>247</v>
      </c>
      <c r="G59" s="86" t="s">
        <v>348</v>
      </c>
      <c r="H59" s="86"/>
      <c r="I59" s="86" t="s">
        <v>245</v>
      </c>
      <c r="J59" s="86" t="s">
        <v>38</v>
      </c>
      <c r="K59" s="85" t="s">
        <v>244</v>
      </c>
      <c r="L59" t="s">
        <v>2133</v>
      </c>
      <c r="M59" t="s">
        <v>2134</v>
      </c>
      <c r="N59" t="s">
        <v>2132</v>
      </c>
    </row>
    <row r="60" spans="1:14" x14ac:dyDescent="0.25">
      <c r="A60">
        <v>60</v>
      </c>
      <c r="B60" s="85" t="s">
        <v>1706</v>
      </c>
      <c r="C60" s="86" t="s">
        <v>1705</v>
      </c>
      <c r="D60" s="86" t="s">
        <v>43</v>
      </c>
      <c r="E60" s="86" t="s">
        <v>42</v>
      </c>
      <c r="F60" s="86" t="s">
        <v>1704</v>
      </c>
      <c r="G60" s="86" t="s">
        <v>1703</v>
      </c>
      <c r="H60" s="86"/>
      <c r="I60" s="86" t="s">
        <v>1702</v>
      </c>
      <c r="J60" s="86" t="s">
        <v>38</v>
      </c>
      <c r="K60" s="85" t="s">
        <v>1701</v>
      </c>
      <c r="L60" t="s">
        <v>2124</v>
      </c>
      <c r="M60" t="s">
        <v>2125</v>
      </c>
      <c r="N60" t="s">
        <v>2123</v>
      </c>
    </row>
    <row r="61" spans="1:14" x14ac:dyDescent="0.25">
      <c r="A61">
        <v>61</v>
      </c>
      <c r="B61" s="85" t="s">
        <v>1700</v>
      </c>
      <c r="C61" s="86" t="s">
        <v>1699</v>
      </c>
      <c r="D61" s="86" t="s">
        <v>43</v>
      </c>
      <c r="E61" s="86" t="s">
        <v>42</v>
      </c>
      <c r="F61" s="86" t="s">
        <v>1698</v>
      </c>
      <c r="G61" s="86" t="s">
        <v>1697</v>
      </c>
      <c r="H61" s="86"/>
      <c r="I61" s="86" t="s">
        <v>344</v>
      </c>
      <c r="J61" s="86" t="s">
        <v>38</v>
      </c>
      <c r="K61" s="85" t="s">
        <v>343</v>
      </c>
      <c r="L61" t="s">
        <v>2124</v>
      </c>
      <c r="M61" t="s">
        <v>2125</v>
      </c>
      <c r="N61" t="s">
        <v>2123</v>
      </c>
    </row>
    <row r="62" spans="1:14" x14ac:dyDescent="0.25">
      <c r="A62">
        <v>62</v>
      </c>
      <c r="B62" s="85" t="s">
        <v>1696</v>
      </c>
      <c r="C62" s="86" t="s">
        <v>880</v>
      </c>
      <c r="D62" s="86" t="s">
        <v>43</v>
      </c>
      <c r="E62" s="86" t="s">
        <v>42</v>
      </c>
      <c r="F62" s="86" t="s">
        <v>1695</v>
      </c>
      <c r="G62" s="86" t="s">
        <v>1694</v>
      </c>
      <c r="H62" s="86"/>
      <c r="I62" s="86" t="s">
        <v>880</v>
      </c>
      <c r="J62" s="86" t="s">
        <v>38</v>
      </c>
      <c r="K62" s="85" t="s">
        <v>879</v>
      </c>
      <c r="L62" t="s">
        <v>2124</v>
      </c>
      <c r="M62" t="s">
        <v>2125</v>
      </c>
      <c r="N62" t="s">
        <v>2123</v>
      </c>
    </row>
    <row r="63" spans="1:14" x14ac:dyDescent="0.25">
      <c r="A63">
        <v>63</v>
      </c>
      <c r="B63" s="85" t="s">
        <v>1693</v>
      </c>
      <c r="C63" s="86" t="s">
        <v>1692</v>
      </c>
      <c r="D63" s="86" t="s">
        <v>267</v>
      </c>
      <c r="E63" s="86" t="s">
        <v>266</v>
      </c>
      <c r="F63" s="86" t="s">
        <v>1691</v>
      </c>
      <c r="G63" s="86" t="s">
        <v>1690</v>
      </c>
      <c r="H63" s="86"/>
      <c r="I63" s="86" t="s">
        <v>1689</v>
      </c>
      <c r="J63" s="86" t="s">
        <v>38</v>
      </c>
      <c r="K63" s="85" t="s">
        <v>1688</v>
      </c>
      <c r="L63" t="s">
        <v>2127</v>
      </c>
      <c r="M63" t="s">
        <v>2128</v>
      </c>
      <c r="N63" t="s">
        <v>2126</v>
      </c>
    </row>
    <row r="64" spans="1:14" x14ac:dyDescent="0.25">
      <c r="A64">
        <v>64</v>
      </c>
      <c r="B64" s="85" t="s">
        <v>1687</v>
      </c>
      <c r="C64" s="86" t="s">
        <v>1686</v>
      </c>
      <c r="D64" s="86" t="s">
        <v>43</v>
      </c>
      <c r="E64" s="86" t="s">
        <v>42</v>
      </c>
      <c r="F64" s="86" t="s">
        <v>247</v>
      </c>
      <c r="G64" s="86" t="s">
        <v>246</v>
      </c>
      <c r="H64" s="86"/>
      <c r="I64" s="86" t="s">
        <v>245</v>
      </c>
      <c r="J64" s="86" t="s">
        <v>38</v>
      </c>
      <c r="K64" s="85" t="s">
        <v>244</v>
      </c>
      <c r="L64" t="s">
        <v>2133</v>
      </c>
      <c r="M64" t="s">
        <v>2134</v>
      </c>
      <c r="N64" t="s">
        <v>2132</v>
      </c>
    </row>
    <row r="65" spans="1:14" x14ac:dyDescent="0.25">
      <c r="A65">
        <v>65</v>
      </c>
      <c r="B65" s="85" t="s">
        <v>1685</v>
      </c>
      <c r="C65" s="86" t="s">
        <v>1682</v>
      </c>
      <c r="D65" s="86" t="s">
        <v>43</v>
      </c>
      <c r="E65" s="86" t="s">
        <v>42</v>
      </c>
      <c r="F65" s="86" t="s">
        <v>1684</v>
      </c>
      <c r="G65" s="86" t="s">
        <v>1683</v>
      </c>
      <c r="H65" s="86"/>
      <c r="I65" s="86" t="s">
        <v>1682</v>
      </c>
      <c r="J65" s="86" t="s">
        <v>38</v>
      </c>
      <c r="K65" s="85" t="s">
        <v>1681</v>
      </c>
      <c r="L65" t="s">
        <v>2127</v>
      </c>
      <c r="M65" t="s">
        <v>2128</v>
      </c>
      <c r="N65" t="s">
        <v>2126</v>
      </c>
    </row>
    <row r="66" spans="1:14" x14ac:dyDescent="0.25">
      <c r="A66">
        <v>66</v>
      </c>
      <c r="B66" s="85" t="s">
        <v>1680</v>
      </c>
      <c r="C66" s="86" t="s">
        <v>1677</v>
      </c>
      <c r="D66" s="86" t="s">
        <v>43</v>
      </c>
      <c r="E66" s="86" t="s">
        <v>42</v>
      </c>
      <c r="F66" s="86" t="s">
        <v>1679</v>
      </c>
      <c r="G66" s="86" t="s">
        <v>1678</v>
      </c>
      <c r="H66" s="86"/>
      <c r="I66" s="86" t="s">
        <v>1677</v>
      </c>
      <c r="J66" s="86" t="s">
        <v>38</v>
      </c>
      <c r="K66" s="85" t="s">
        <v>1676</v>
      </c>
      <c r="L66" t="s">
        <v>2127</v>
      </c>
      <c r="M66" t="s">
        <v>2128</v>
      </c>
      <c r="N66" t="s">
        <v>2126</v>
      </c>
    </row>
    <row r="67" spans="1:14" x14ac:dyDescent="0.25">
      <c r="A67">
        <v>67</v>
      </c>
      <c r="B67" s="85" t="s">
        <v>1675</v>
      </c>
      <c r="C67" s="86" t="s">
        <v>671</v>
      </c>
      <c r="D67" s="86" t="s">
        <v>43</v>
      </c>
      <c r="E67" s="86" t="s">
        <v>42</v>
      </c>
      <c r="F67" s="86" t="s">
        <v>1674</v>
      </c>
      <c r="G67" s="86" t="s">
        <v>1673</v>
      </c>
      <c r="H67" s="86"/>
      <c r="I67" s="86" t="s">
        <v>671</v>
      </c>
      <c r="J67" s="86" t="s">
        <v>38</v>
      </c>
      <c r="K67" s="85" t="s">
        <v>1586</v>
      </c>
      <c r="L67" t="s">
        <v>2127</v>
      </c>
      <c r="M67" t="s">
        <v>2128</v>
      </c>
      <c r="N67" t="s">
        <v>2126</v>
      </c>
    </row>
    <row r="68" spans="1:14" x14ac:dyDescent="0.25">
      <c r="A68">
        <v>68</v>
      </c>
      <c r="B68" s="85" t="s">
        <v>1672</v>
      </c>
      <c r="C68" s="86" t="s">
        <v>1669</v>
      </c>
      <c r="D68" s="86" t="s">
        <v>43</v>
      </c>
      <c r="E68" s="86" t="s">
        <v>42</v>
      </c>
      <c r="F68" s="86" t="s">
        <v>1671</v>
      </c>
      <c r="G68" s="86" t="s">
        <v>1670</v>
      </c>
      <c r="H68" s="86"/>
      <c r="I68" s="86" t="s">
        <v>1669</v>
      </c>
      <c r="J68" s="86" t="s">
        <v>38</v>
      </c>
      <c r="K68" s="85" t="s">
        <v>1668</v>
      </c>
      <c r="L68" t="s">
        <v>2127</v>
      </c>
      <c r="M68" t="s">
        <v>2128</v>
      </c>
      <c r="N68" t="s">
        <v>2126</v>
      </c>
    </row>
    <row r="69" spans="1:14" x14ac:dyDescent="0.25">
      <c r="A69">
        <v>69</v>
      </c>
      <c r="B69" s="85" t="s">
        <v>1667</v>
      </c>
      <c r="C69" s="86" t="s">
        <v>1666</v>
      </c>
      <c r="D69" s="86" t="s">
        <v>267</v>
      </c>
      <c r="E69" s="86" t="s">
        <v>266</v>
      </c>
      <c r="F69" s="86" t="s">
        <v>1665</v>
      </c>
      <c r="G69" s="86" t="s">
        <v>1664</v>
      </c>
      <c r="H69" s="86"/>
      <c r="I69" s="86" t="s">
        <v>1659</v>
      </c>
      <c r="J69" s="86" t="s">
        <v>38</v>
      </c>
      <c r="K69" s="85" t="s">
        <v>1658</v>
      </c>
      <c r="L69" t="s">
        <v>2130</v>
      </c>
      <c r="M69" t="s">
        <v>2131</v>
      </c>
      <c r="N69" t="s">
        <v>2129</v>
      </c>
    </row>
    <row r="70" spans="1:14" x14ac:dyDescent="0.25">
      <c r="A70">
        <v>70</v>
      </c>
      <c r="B70" s="85" t="s">
        <v>1663</v>
      </c>
      <c r="C70" s="86" t="s">
        <v>1662</v>
      </c>
      <c r="D70" s="86" t="s">
        <v>43</v>
      </c>
      <c r="E70" s="86" t="s">
        <v>42</v>
      </c>
      <c r="F70" s="86" t="s">
        <v>1661</v>
      </c>
      <c r="G70" s="86" t="s">
        <v>1660</v>
      </c>
      <c r="H70" s="86"/>
      <c r="I70" s="86" t="s">
        <v>1659</v>
      </c>
      <c r="J70" s="86" t="s">
        <v>38</v>
      </c>
      <c r="K70" s="85" t="s">
        <v>1658</v>
      </c>
      <c r="L70" t="s">
        <v>2124</v>
      </c>
      <c r="M70" t="s">
        <v>2125</v>
      </c>
      <c r="N70" t="s">
        <v>2123</v>
      </c>
    </row>
    <row r="71" spans="1:14" x14ac:dyDescent="0.25">
      <c r="A71">
        <v>71</v>
      </c>
      <c r="B71" s="85" t="s">
        <v>1657</v>
      </c>
      <c r="C71" s="86" t="s">
        <v>1654</v>
      </c>
      <c r="D71" s="86" t="s">
        <v>43</v>
      </c>
      <c r="E71" s="86" t="s">
        <v>42</v>
      </c>
      <c r="F71" s="86" t="s">
        <v>1656</v>
      </c>
      <c r="G71" s="86" t="s">
        <v>1655</v>
      </c>
      <c r="H71" s="86"/>
      <c r="I71" s="86" t="s">
        <v>1654</v>
      </c>
      <c r="J71" s="86" t="s">
        <v>38</v>
      </c>
      <c r="K71" s="85" t="s">
        <v>1653</v>
      </c>
      <c r="L71" t="s">
        <v>2127</v>
      </c>
      <c r="M71" t="s">
        <v>2128</v>
      </c>
      <c r="N71" t="s">
        <v>2126</v>
      </c>
    </row>
    <row r="72" spans="1:14" x14ac:dyDescent="0.25">
      <c r="A72">
        <v>72</v>
      </c>
      <c r="B72" s="85" t="s">
        <v>1652</v>
      </c>
      <c r="C72" s="86" t="s">
        <v>1649</v>
      </c>
      <c r="D72" s="86" t="s">
        <v>43</v>
      </c>
      <c r="E72" s="86" t="s">
        <v>42</v>
      </c>
      <c r="F72" s="86" t="s">
        <v>1651</v>
      </c>
      <c r="G72" s="86" t="s">
        <v>1650</v>
      </c>
      <c r="H72" s="86"/>
      <c r="I72" s="86" t="s">
        <v>1649</v>
      </c>
      <c r="J72" s="86" t="s">
        <v>38</v>
      </c>
      <c r="K72" s="85" t="s">
        <v>1648</v>
      </c>
      <c r="L72" t="s">
        <v>2130</v>
      </c>
      <c r="M72" t="s">
        <v>2131</v>
      </c>
      <c r="N72" t="s">
        <v>2129</v>
      </c>
    </row>
    <row r="73" spans="1:14" x14ac:dyDescent="0.25">
      <c r="A73">
        <v>73</v>
      </c>
      <c r="B73" s="85" t="s">
        <v>1647</v>
      </c>
      <c r="C73" s="86" t="s">
        <v>1646</v>
      </c>
      <c r="D73" s="86" t="s">
        <v>43</v>
      </c>
      <c r="E73" s="86" t="s">
        <v>42</v>
      </c>
      <c r="F73" s="86" t="s">
        <v>73</v>
      </c>
      <c r="G73" s="86" t="s">
        <v>72</v>
      </c>
      <c r="H73" s="86" t="s">
        <v>1645</v>
      </c>
      <c r="I73" s="86" t="s">
        <v>71</v>
      </c>
      <c r="J73" s="86" t="s">
        <v>38</v>
      </c>
      <c r="K73" s="85" t="s">
        <v>70</v>
      </c>
      <c r="L73" t="s">
        <v>2121</v>
      </c>
      <c r="M73" t="s">
        <v>2122</v>
      </c>
      <c r="N73" t="s">
        <v>2120</v>
      </c>
    </row>
    <row r="74" spans="1:14" x14ac:dyDescent="0.25">
      <c r="A74">
        <v>74</v>
      </c>
      <c r="B74" s="85" t="s">
        <v>1644</v>
      </c>
      <c r="C74" s="86" t="s">
        <v>1641</v>
      </c>
      <c r="D74" s="86" t="s">
        <v>43</v>
      </c>
      <c r="E74" s="86" t="s">
        <v>42</v>
      </c>
      <c r="F74" s="86" t="s">
        <v>1643</v>
      </c>
      <c r="G74" s="86" t="s">
        <v>1642</v>
      </c>
      <c r="H74" s="86"/>
      <c r="I74" s="86" t="s">
        <v>1641</v>
      </c>
      <c r="J74" s="86" t="s">
        <v>38</v>
      </c>
      <c r="K74" s="85" t="s">
        <v>1640</v>
      </c>
      <c r="L74" t="s">
        <v>2124</v>
      </c>
      <c r="M74" t="s">
        <v>2125</v>
      </c>
      <c r="N74" t="s">
        <v>2123</v>
      </c>
    </row>
    <row r="75" spans="1:14" x14ac:dyDescent="0.25">
      <c r="A75">
        <v>75</v>
      </c>
      <c r="B75" s="85" t="s">
        <v>1639</v>
      </c>
      <c r="C75" s="86" t="s">
        <v>715</v>
      </c>
      <c r="D75" s="86" t="s">
        <v>43</v>
      </c>
      <c r="E75" s="86" t="s">
        <v>42</v>
      </c>
      <c r="F75" s="86" t="s">
        <v>1638</v>
      </c>
      <c r="G75" s="86" t="s">
        <v>1637</v>
      </c>
      <c r="H75" s="86" t="s">
        <v>1636</v>
      </c>
      <c r="I75" s="86" t="s">
        <v>715</v>
      </c>
      <c r="J75" s="86" t="s">
        <v>38</v>
      </c>
      <c r="K75" s="85" t="s">
        <v>714</v>
      </c>
      <c r="L75" t="s">
        <v>2127</v>
      </c>
      <c r="M75" t="s">
        <v>2128</v>
      </c>
      <c r="N75" t="s">
        <v>2126</v>
      </c>
    </row>
    <row r="76" spans="1:14" x14ac:dyDescent="0.25">
      <c r="A76">
        <v>76</v>
      </c>
      <c r="B76" s="85" t="s">
        <v>1633</v>
      </c>
      <c r="C76" s="86" t="s">
        <v>1632</v>
      </c>
      <c r="D76" s="86" t="s">
        <v>43</v>
      </c>
      <c r="E76" s="86" t="s">
        <v>42</v>
      </c>
      <c r="F76" s="86" t="s">
        <v>52</v>
      </c>
      <c r="G76" s="86" t="s">
        <v>94</v>
      </c>
      <c r="H76" s="86"/>
      <c r="I76" s="86" t="s">
        <v>50</v>
      </c>
      <c r="J76" s="86" t="s">
        <v>38</v>
      </c>
      <c r="K76" s="85" t="s">
        <v>49</v>
      </c>
      <c r="L76" t="s">
        <v>2121</v>
      </c>
      <c r="M76" t="s">
        <v>2122</v>
      </c>
      <c r="N76" t="s">
        <v>2120</v>
      </c>
    </row>
    <row r="77" spans="1:14" x14ac:dyDescent="0.25">
      <c r="A77">
        <v>77</v>
      </c>
      <c r="B77" s="85" t="s">
        <v>1631</v>
      </c>
      <c r="C77" s="86" t="s">
        <v>1326</v>
      </c>
      <c r="D77" s="86" t="s">
        <v>43</v>
      </c>
      <c r="E77" s="86" t="s">
        <v>42</v>
      </c>
      <c r="F77" s="86" t="s">
        <v>1630</v>
      </c>
      <c r="G77" s="86" t="s">
        <v>1629</v>
      </c>
      <c r="H77" s="86"/>
      <c r="I77" s="86" t="s">
        <v>1326</v>
      </c>
      <c r="J77" s="86" t="s">
        <v>38</v>
      </c>
      <c r="K77" s="85" t="s">
        <v>1628</v>
      </c>
      <c r="L77" t="s">
        <v>2121</v>
      </c>
      <c r="M77" t="s">
        <v>2122</v>
      </c>
      <c r="N77" t="s">
        <v>2120</v>
      </c>
    </row>
    <row r="78" spans="1:14" x14ac:dyDescent="0.25">
      <c r="A78">
        <v>78</v>
      </c>
      <c r="B78" s="85" t="s">
        <v>1627</v>
      </c>
      <c r="C78" s="86" t="s">
        <v>1626</v>
      </c>
      <c r="D78" s="86" t="s">
        <v>267</v>
      </c>
      <c r="E78" s="86" t="s">
        <v>266</v>
      </c>
      <c r="F78" s="86" t="s">
        <v>1625</v>
      </c>
      <c r="G78" s="86" t="s">
        <v>1624</v>
      </c>
      <c r="H78" s="86"/>
      <c r="I78" s="86" t="s">
        <v>460</v>
      </c>
      <c r="J78" s="86" t="s">
        <v>38</v>
      </c>
      <c r="K78" s="85" t="s">
        <v>1623</v>
      </c>
      <c r="L78" t="s">
        <v>2127</v>
      </c>
      <c r="M78" t="s">
        <v>2128</v>
      </c>
      <c r="N78" t="s">
        <v>2126</v>
      </c>
    </row>
    <row r="79" spans="1:14" ht="30" x14ac:dyDescent="0.25">
      <c r="A79">
        <v>79</v>
      </c>
      <c r="B79" s="85" t="s">
        <v>1622</v>
      </c>
      <c r="C79" s="86" t="s">
        <v>1621</v>
      </c>
      <c r="D79" s="86" t="s">
        <v>267</v>
      </c>
      <c r="E79" s="86" t="s">
        <v>266</v>
      </c>
      <c r="F79" s="86" t="s">
        <v>1616</v>
      </c>
      <c r="G79" s="86" t="s">
        <v>1615</v>
      </c>
      <c r="H79" s="86" t="s">
        <v>1614</v>
      </c>
      <c r="I79" s="86" t="s">
        <v>287</v>
      </c>
      <c r="J79" s="86" t="s">
        <v>38</v>
      </c>
      <c r="K79" s="85" t="s">
        <v>1613</v>
      </c>
      <c r="L79" t="s">
        <v>2127</v>
      </c>
      <c r="M79" t="s">
        <v>2128</v>
      </c>
      <c r="N79" t="s">
        <v>2126</v>
      </c>
    </row>
    <row r="80" spans="1:14" ht="30" x14ac:dyDescent="0.25">
      <c r="A80">
        <v>80</v>
      </c>
      <c r="B80" s="85" t="s">
        <v>1620</v>
      </c>
      <c r="C80" s="86" t="s">
        <v>1619</v>
      </c>
      <c r="D80" s="86" t="s">
        <v>267</v>
      </c>
      <c r="E80" s="86" t="s">
        <v>266</v>
      </c>
      <c r="F80" s="86" t="s">
        <v>1616</v>
      </c>
      <c r="G80" s="86" t="s">
        <v>1615</v>
      </c>
      <c r="H80" s="86" t="s">
        <v>1614</v>
      </c>
      <c r="I80" s="86" t="s">
        <v>287</v>
      </c>
      <c r="J80" s="86" t="s">
        <v>38</v>
      </c>
      <c r="K80" s="85" t="s">
        <v>1613</v>
      </c>
      <c r="L80" t="s">
        <v>2127</v>
      </c>
      <c r="M80" t="s">
        <v>2128</v>
      </c>
      <c r="N80" t="s">
        <v>2126</v>
      </c>
    </row>
    <row r="81" spans="1:14" ht="30" x14ac:dyDescent="0.25">
      <c r="A81">
        <v>81</v>
      </c>
      <c r="B81" s="85" t="s">
        <v>1618</v>
      </c>
      <c r="C81" s="86" t="s">
        <v>1617</v>
      </c>
      <c r="D81" s="86" t="s">
        <v>267</v>
      </c>
      <c r="E81" s="86" t="s">
        <v>266</v>
      </c>
      <c r="F81" s="86" t="s">
        <v>1616</v>
      </c>
      <c r="G81" s="86" t="s">
        <v>1615</v>
      </c>
      <c r="H81" s="86" t="s">
        <v>1614</v>
      </c>
      <c r="I81" s="86" t="s">
        <v>287</v>
      </c>
      <c r="J81" s="86" t="s">
        <v>38</v>
      </c>
      <c r="K81" s="85" t="s">
        <v>1613</v>
      </c>
      <c r="L81" t="s">
        <v>2127</v>
      </c>
      <c r="M81" t="s">
        <v>2128</v>
      </c>
      <c r="N81" t="s">
        <v>2126</v>
      </c>
    </row>
    <row r="82" spans="1:14" x14ac:dyDescent="0.25">
      <c r="A82">
        <v>82</v>
      </c>
      <c r="B82" s="85" t="s">
        <v>1612</v>
      </c>
      <c r="C82" s="86" t="s">
        <v>1610</v>
      </c>
      <c r="D82" s="86" t="s">
        <v>43</v>
      </c>
      <c r="E82" s="86" t="s">
        <v>42</v>
      </c>
      <c r="F82" s="86" t="s">
        <v>547</v>
      </c>
      <c r="G82" s="86" t="s">
        <v>1611</v>
      </c>
      <c r="H82" s="86"/>
      <c r="I82" s="86" t="s">
        <v>1610</v>
      </c>
      <c r="J82" s="86" t="s">
        <v>38</v>
      </c>
      <c r="K82" s="85" t="s">
        <v>800</v>
      </c>
      <c r="L82" t="s">
        <v>2121</v>
      </c>
      <c r="M82" t="s">
        <v>2122</v>
      </c>
      <c r="N82" t="s">
        <v>2120</v>
      </c>
    </row>
    <row r="83" spans="1:14" x14ac:dyDescent="0.25">
      <c r="A83">
        <v>83</v>
      </c>
      <c r="B83" s="85" t="s">
        <v>1609</v>
      </c>
      <c r="C83" s="86" t="s">
        <v>1606</v>
      </c>
      <c r="D83" s="86" t="s">
        <v>43</v>
      </c>
      <c r="E83" s="86" t="s">
        <v>42</v>
      </c>
      <c r="F83" s="86" t="s">
        <v>1608</v>
      </c>
      <c r="G83" s="86" t="s">
        <v>1607</v>
      </c>
      <c r="H83" s="86"/>
      <c r="I83" s="86" t="s">
        <v>1606</v>
      </c>
      <c r="J83" s="86" t="s">
        <v>38</v>
      </c>
      <c r="K83" s="85" t="s">
        <v>1605</v>
      </c>
      <c r="L83" t="s">
        <v>2133</v>
      </c>
      <c r="M83" t="s">
        <v>2134</v>
      </c>
      <c r="N83" t="s">
        <v>2132</v>
      </c>
    </row>
    <row r="84" spans="1:14" x14ac:dyDescent="0.25">
      <c r="A84">
        <v>84</v>
      </c>
      <c r="B84" s="85" t="s">
        <v>1604</v>
      </c>
      <c r="C84" s="86" t="s">
        <v>1603</v>
      </c>
      <c r="D84" s="86" t="s">
        <v>267</v>
      </c>
      <c r="E84" s="86" t="s">
        <v>266</v>
      </c>
      <c r="F84" s="86" t="s">
        <v>1602</v>
      </c>
      <c r="G84" s="86" t="s">
        <v>1601</v>
      </c>
      <c r="H84" s="86"/>
      <c r="I84" s="86" t="s">
        <v>894</v>
      </c>
      <c r="J84" s="86" t="s">
        <v>38</v>
      </c>
      <c r="K84" s="85" t="s">
        <v>286</v>
      </c>
      <c r="L84" t="s">
        <v>2127</v>
      </c>
      <c r="M84" t="s">
        <v>2128</v>
      </c>
      <c r="N84" t="s">
        <v>2126</v>
      </c>
    </row>
    <row r="85" spans="1:14" x14ac:dyDescent="0.25">
      <c r="A85">
        <v>85</v>
      </c>
      <c r="B85" s="85" t="s">
        <v>1600</v>
      </c>
      <c r="C85" s="86" t="s">
        <v>1597</v>
      </c>
      <c r="D85" s="86" t="s">
        <v>43</v>
      </c>
      <c r="E85" s="86" t="s">
        <v>42</v>
      </c>
      <c r="F85" s="86" t="s">
        <v>1599</v>
      </c>
      <c r="G85" s="86" t="s">
        <v>1598</v>
      </c>
      <c r="H85" s="86"/>
      <c r="I85" s="86" t="s">
        <v>1597</v>
      </c>
      <c r="J85" s="86" t="s">
        <v>38</v>
      </c>
      <c r="K85" s="85" t="s">
        <v>1596</v>
      </c>
      <c r="L85" t="s">
        <v>2130</v>
      </c>
      <c r="M85" t="s">
        <v>2131</v>
      </c>
      <c r="N85" t="s">
        <v>2129</v>
      </c>
    </row>
    <row r="86" spans="1:14" x14ac:dyDescent="0.25">
      <c r="A86">
        <v>86</v>
      </c>
      <c r="B86" s="85" t="s">
        <v>1595</v>
      </c>
      <c r="C86" s="86" t="s">
        <v>1594</v>
      </c>
      <c r="D86" s="86" t="s">
        <v>267</v>
      </c>
      <c r="E86" s="86" t="s">
        <v>266</v>
      </c>
      <c r="F86" s="86" t="s">
        <v>1593</v>
      </c>
      <c r="G86" s="86" t="s">
        <v>1592</v>
      </c>
      <c r="H86" s="86"/>
      <c r="I86" s="86" t="s">
        <v>1133</v>
      </c>
      <c r="J86" s="86" t="s">
        <v>38</v>
      </c>
      <c r="K86" s="85" t="s">
        <v>1591</v>
      </c>
      <c r="L86" t="s">
        <v>2124</v>
      </c>
      <c r="M86" t="s">
        <v>2125</v>
      </c>
      <c r="N86" t="s">
        <v>2123</v>
      </c>
    </row>
    <row r="87" spans="1:14" x14ac:dyDescent="0.25">
      <c r="A87">
        <v>87</v>
      </c>
      <c r="B87" s="85" t="s">
        <v>1590</v>
      </c>
      <c r="C87" s="86" t="s">
        <v>1589</v>
      </c>
      <c r="D87" s="86" t="s">
        <v>267</v>
      </c>
      <c r="E87" s="86" t="s">
        <v>266</v>
      </c>
      <c r="F87" s="86" t="s">
        <v>1588</v>
      </c>
      <c r="G87" s="86" t="s">
        <v>1587</v>
      </c>
      <c r="H87" s="86"/>
      <c r="I87" s="86" t="s">
        <v>671</v>
      </c>
      <c r="J87" s="86" t="s">
        <v>38</v>
      </c>
      <c r="K87" s="85" t="s">
        <v>1586</v>
      </c>
      <c r="L87" t="s">
        <v>2127</v>
      </c>
      <c r="M87" t="s">
        <v>2128</v>
      </c>
      <c r="N87" t="s">
        <v>2126</v>
      </c>
    </row>
    <row r="88" spans="1:14" ht="30" x14ac:dyDescent="0.25">
      <c r="A88">
        <v>88</v>
      </c>
      <c r="B88" s="85" t="s">
        <v>1585</v>
      </c>
      <c r="C88" s="86" t="s">
        <v>1584</v>
      </c>
      <c r="D88" s="86" t="s">
        <v>267</v>
      </c>
      <c r="E88" s="86" t="s">
        <v>266</v>
      </c>
      <c r="F88" s="86" t="s">
        <v>1579</v>
      </c>
      <c r="G88" s="86" t="s">
        <v>1578</v>
      </c>
      <c r="H88" s="86"/>
      <c r="I88" s="86" t="s">
        <v>1193</v>
      </c>
      <c r="J88" s="86" t="s">
        <v>38</v>
      </c>
      <c r="K88" s="85" t="s">
        <v>1198</v>
      </c>
      <c r="L88" t="s">
        <v>2124</v>
      </c>
      <c r="M88" t="s">
        <v>2125</v>
      </c>
      <c r="N88" t="s">
        <v>2123</v>
      </c>
    </row>
    <row r="89" spans="1:14" ht="30" x14ac:dyDescent="0.25">
      <c r="A89">
        <v>89</v>
      </c>
      <c r="B89" s="85" t="s">
        <v>1583</v>
      </c>
      <c r="C89" s="86" t="s">
        <v>1582</v>
      </c>
      <c r="D89" s="86" t="s">
        <v>267</v>
      </c>
      <c r="E89" s="86" t="s">
        <v>266</v>
      </c>
      <c r="F89" s="86" t="s">
        <v>1579</v>
      </c>
      <c r="G89" s="86" t="s">
        <v>1578</v>
      </c>
      <c r="H89" s="86"/>
      <c r="I89" s="86" t="s">
        <v>1193</v>
      </c>
      <c r="J89" s="86" t="s">
        <v>38</v>
      </c>
      <c r="K89" s="85" t="s">
        <v>1198</v>
      </c>
      <c r="L89" t="s">
        <v>2124</v>
      </c>
      <c r="M89" t="s">
        <v>2125</v>
      </c>
      <c r="N89" t="s">
        <v>2123</v>
      </c>
    </row>
    <row r="90" spans="1:14" ht="30" x14ac:dyDescent="0.25">
      <c r="A90">
        <v>90</v>
      </c>
      <c r="B90" s="85" t="s">
        <v>1581</v>
      </c>
      <c r="C90" s="86" t="s">
        <v>1580</v>
      </c>
      <c r="D90" s="86" t="s">
        <v>267</v>
      </c>
      <c r="E90" s="86" t="s">
        <v>266</v>
      </c>
      <c r="F90" s="86" t="s">
        <v>1579</v>
      </c>
      <c r="G90" s="86" t="s">
        <v>1578</v>
      </c>
      <c r="H90" s="86"/>
      <c r="I90" s="86" t="s">
        <v>1193</v>
      </c>
      <c r="J90" s="86" t="s">
        <v>38</v>
      </c>
      <c r="K90" s="85" t="s">
        <v>1198</v>
      </c>
      <c r="L90" t="s">
        <v>2124</v>
      </c>
      <c r="M90" t="s">
        <v>2125</v>
      </c>
      <c r="N90" t="s">
        <v>2123</v>
      </c>
    </row>
    <row r="91" spans="1:14" x14ac:dyDescent="0.25">
      <c r="A91">
        <v>91</v>
      </c>
      <c r="B91" s="85" t="s">
        <v>1577</v>
      </c>
      <c r="C91" s="86" t="s">
        <v>1572</v>
      </c>
      <c r="D91" s="86" t="s">
        <v>43</v>
      </c>
      <c r="E91" s="86" t="s">
        <v>42</v>
      </c>
      <c r="F91" s="86" t="s">
        <v>1574</v>
      </c>
      <c r="G91" s="86" t="s">
        <v>1573</v>
      </c>
      <c r="H91" s="86"/>
      <c r="I91" s="86" t="s">
        <v>1572</v>
      </c>
      <c r="J91" s="86" t="s">
        <v>38</v>
      </c>
      <c r="K91" s="85" t="s">
        <v>1571</v>
      </c>
      <c r="L91" t="s">
        <v>2127</v>
      </c>
      <c r="M91" t="s">
        <v>2128</v>
      </c>
      <c r="N91" t="s">
        <v>2126</v>
      </c>
    </row>
    <row r="92" spans="1:14" x14ac:dyDescent="0.25">
      <c r="A92">
        <v>92</v>
      </c>
      <c r="B92" s="85" t="s">
        <v>1576</v>
      </c>
      <c r="C92" s="86" t="s">
        <v>1575</v>
      </c>
      <c r="D92" s="86" t="s">
        <v>43</v>
      </c>
      <c r="E92" s="86" t="s">
        <v>42</v>
      </c>
      <c r="F92" s="86" t="s">
        <v>1574</v>
      </c>
      <c r="G92" s="86" t="s">
        <v>1573</v>
      </c>
      <c r="H92" s="86"/>
      <c r="I92" s="86" t="s">
        <v>1572</v>
      </c>
      <c r="J92" s="86" t="s">
        <v>38</v>
      </c>
      <c r="K92" s="85" t="s">
        <v>1571</v>
      </c>
      <c r="L92" t="s">
        <v>2127</v>
      </c>
      <c r="M92" t="s">
        <v>2128</v>
      </c>
      <c r="N92" t="s">
        <v>2126</v>
      </c>
    </row>
    <row r="93" spans="1:14" x14ac:dyDescent="0.25">
      <c r="A93">
        <v>93</v>
      </c>
      <c r="B93" s="85" t="s">
        <v>1570</v>
      </c>
      <c r="C93" s="86" t="s">
        <v>1569</v>
      </c>
      <c r="D93" s="86" t="s">
        <v>267</v>
      </c>
      <c r="E93" s="86" t="s">
        <v>266</v>
      </c>
      <c r="F93" s="86" t="s">
        <v>1568</v>
      </c>
      <c r="G93" s="86" t="s">
        <v>1567</v>
      </c>
      <c r="H93" s="86"/>
      <c r="I93" s="86" t="s">
        <v>894</v>
      </c>
      <c r="J93" s="86" t="s">
        <v>38</v>
      </c>
      <c r="K93" s="85" t="s">
        <v>286</v>
      </c>
      <c r="L93" t="s">
        <v>2127</v>
      </c>
      <c r="M93" t="s">
        <v>2128</v>
      </c>
      <c r="N93" t="s">
        <v>2126</v>
      </c>
    </row>
    <row r="94" spans="1:14" x14ac:dyDescent="0.25">
      <c r="A94">
        <v>94</v>
      </c>
      <c r="B94" s="85" t="s">
        <v>1566</v>
      </c>
      <c r="C94" s="86" t="s">
        <v>1565</v>
      </c>
      <c r="D94" s="86" t="s">
        <v>43</v>
      </c>
      <c r="E94" s="86" t="s">
        <v>42</v>
      </c>
      <c r="F94" s="86" t="s">
        <v>115</v>
      </c>
      <c r="G94" s="86" t="s">
        <v>114</v>
      </c>
      <c r="H94" s="86"/>
      <c r="I94" s="86" t="s">
        <v>113</v>
      </c>
      <c r="J94" s="86" t="s">
        <v>38</v>
      </c>
      <c r="K94" s="85" t="s">
        <v>112</v>
      </c>
      <c r="L94" t="s">
        <v>2121</v>
      </c>
      <c r="M94" t="s">
        <v>2122</v>
      </c>
      <c r="N94" t="s">
        <v>2120</v>
      </c>
    </row>
    <row r="95" spans="1:14" x14ac:dyDescent="0.25">
      <c r="A95">
        <v>95</v>
      </c>
      <c r="B95" s="85" t="s">
        <v>1564</v>
      </c>
      <c r="C95" s="86" t="s">
        <v>1561</v>
      </c>
      <c r="D95" s="86" t="s">
        <v>43</v>
      </c>
      <c r="E95" s="86" t="s">
        <v>42</v>
      </c>
      <c r="F95" s="86" t="s">
        <v>1563</v>
      </c>
      <c r="G95" s="86" t="s">
        <v>1562</v>
      </c>
      <c r="H95" s="86"/>
      <c r="I95" s="86" t="s">
        <v>1561</v>
      </c>
      <c r="J95" s="86" t="s">
        <v>38</v>
      </c>
      <c r="K95" s="85" t="s">
        <v>1560</v>
      </c>
      <c r="L95" t="s">
        <v>2124</v>
      </c>
      <c r="M95" t="s">
        <v>2125</v>
      </c>
      <c r="N95" t="s">
        <v>2123</v>
      </c>
    </row>
    <row r="96" spans="1:14" x14ac:dyDescent="0.25">
      <c r="A96">
        <v>96</v>
      </c>
      <c r="B96" s="85" t="s">
        <v>1559</v>
      </c>
      <c r="C96" s="86" t="s">
        <v>1556</v>
      </c>
      <c r="D96" s="86" t="s">
        <v>43</v>
      </c>
      <c r="E96" s="86" t="s">
        <v>42</v>
      </c>
      <c r="F96" s="86" t="s">
        <v>1558</v>
      </c>
      <c r="G96" s="86" t="s">
        <v>1557</v>
      </c>
      <c r="H96" s="86"/>
      <c r="I96" s="86" t="s">
        <v>1556</v>
      </c>
      <c r="J96" s="86" t="s">
        <v>38</v>
      </c>
      <c r="K96" s="85" t="s">
        <v>1555</v>
      </c>
      <c r="L96" t="s">
        <v>2130</v>
      </c>
      <c r="M96" t="s">
        <v>2131</v>
      </c>
      <c r="N96" t="s">
        <v>2129</v>
      </c>
    </row>
    <row r="97" spans="1:14" x14ac:dyDescent="0.25">
      <c r="A97">
        <v>97</v>
      </c>
      <c r="B97" s="85" t="s">
        <v>1554</v>
      </c>
      <c r="C97" s="86" t="s">
        <v>1551</v>
      </c>
      <c r="D97" s="86" t="s">
        <v>43</v>
      </c>
      <c r="E97" s="86" t="s">
        <v>42</v>
      </c>
      <c r="F97" s="86" t="s">
        <v>1553</v>
      </c>
      <c r="G97" s="86" t="s">
        <v>1552</v>
      </c>
      <c r="H97" s="86"/>
      <c r="I97" s="86" t="s">
        <v>1551</v>
      </c>
      <c r="J97" s="86" t="s">
        <v>38</v>
      </c>
      <c r="K97" s="85" t="s">
        <v>1550</v>
      </c>
      <c r="L97" t="s">
        <v>2127</v>
      </c>
      <c r="M97" t="s">
        <v>2128</v>
      </c>
      <c r="N97" t="s">
        <v>2126</v>
      </c>
    </row>
    <row r="98" spans="1:14" x14ac:dyDescent="0.25">
      <c r="A98">
        <v>98</v>
      </c>
      <c r="B98" s="85" t="s">
        <v>1549</v>
      </c>
      <c r="C98" s="86" t="s">
        <v>1548</v>
      </c>
      <c r="D98" s="86" t="s">
        <v>43</v>
      </c>
      <c r="E98" s="86" t="s">
        <v>42</v>
      </c>
      <c r="F98" s="86" t="s">
        <v>115</v>
      </c>
      <c r="G98" s="86" t="s">
        <v>114</v>
      </c>
      <c r="H98" s="86"/>
      <c r="I98" s="86" t="s">
        <v>113</v>
      </c>
      <c r="J98" s="86" t="s">
        <v>38</v>
      </c>
      <c r="K98" s="85" t="s">
        <v>112</v>
      </c>
      <c r="L98" t="s">
        <v>2121</v>
      </c>
      <c r="M98" t="s">
        <v>2122</v>
      </c>
      <c r="N98" t="s">
        <v>2120</v>
      </c>
    </row>
    <row r="99" spans="1:14" x14ac:dyDescent="0.25">
      <c r="A99">
        <v>99</v>
      </c>
      <c r="B99" s="85" t="s">
        <v>1547</v>
      </c>
      <c r="C99" s="86" t="s">
        <v>1546</v>
      </c>
      <c r="D99" s="86" t="s">
        <v>43</v>
      </c>
      <c r="E99" s="86" t="s">
        <v>42</v>
      </c>
      <c r="F99" s="86" t="s">
        <v>41</v>
      </c>
      <c r="G99" s="86" t="s">
        <v>40</v>
      </c>
      <c r="H99" s="86"/>
      <c r="I99" s="86" t="s">
        <v>39</v>
      </c>
      <c r="J99" s="86" t="s">
        <v>38</v>
      </c>
      <c r="K99" s="85" t="s">
        <v>37</v>
      </c>
      <c r="L99" t="s">
        <v>2130</v>
      </c>
      <c r="M99" t="s">
        <v>2131</v>
      </c>
      <c r="N99" t="s">
        <v>2129</v>
      </c>
    </row>
    <row r="100" spans="1:14" x14ac:dyDescent="0.25">
      <c r="A100">
        <v>100</v>
      </c>
      <c r="B100" s="85" t="s">
        <v>1544</v>
      </c>
      <c r="C100" s="86" t="s">
        <v>1543</v>
      </c>
      <c r="D100" s="86" t="s">
        <v>43</v>
      </c>
      <c r="E100" s="86" t="s">
        <v>42</v>
      </c>
      <c r="F100" s="86" t="s">
        <v>631</v>
      </c>
      <c r="G100" s="86" t="s">
        <v>630</v>
      </c>
      <c r="H100" s="86"/>
      <c r="I100" s="86" t="s">
        <v>629</v>
      </c>
      <c r="J100" s="86" t="s">
        <v>38</v>
      </c>
      <c r="K100" s="85" t="s">
        <v>628</v>
      </c>
      <c r="L100" t="s">
        <v>2130</v>
      </c>
      <c r="M100" t="s">
        <v>2131</v>
      </c>
      <c r="N100" t="s">
        <v>2129</v>
      </c>
    </row>
    <row r="101" spans="1:14" x14ac:dyDescent="0.25">
      <c r="A101">
        <v>101</v>
      </c>
      <c r="B101" s="85" t="s">
        <v>1542</v>
      </c>
      <c r="C101" s="86" t="s">
        <v>1539</v>
      </c>
      <c r="D101" s="86" t="s">
        <v>43</v>
      </c>
      <c r="E101" s="86" t="s">
        <v>42</v>
      </c>
      <c r="F101" s="86" t="s">
        <v>1541</v>
      </c>
      <c r="G101" s="86" t="s">
        <v>1540</v>
      </c>
      <c r="H101" s="86"/>
      <c r="I101" s="86" t="s">
        <v>1539</v>
      </c>
      <c r="J101" s="86" t="s">
        <v>38</v>
      </c>
      <c r="K101" s="85" t="s">
        <v>1538</v>
      </c>
      <c r="L101" t="s">
        <v>2133</v>
      </c>
      <c r="M101" t="s">
        <v>2134</v>
      </c>
      <c r="N101" t="s">
        <v>2132</v>
      </c>
    </row>
    <row r="102" spans="1:14" x14ac:dyDescent="0.25">
      <c r="A102">
        <v>102</v>
      </c>
      <c r="B102" s="85" t="s">
        <v>1537</v>
      </c>
      <c r="C102" s="86" t="s">
        <v>509</v>
      </c>
      <c r="D102" s="86" t="s">
        <v>43</v>
      </c>
      <c r="E102" s="86" t="s">
        <v>42</v>
      </c>
      <c r="F102" s="86" t="s">
        <v>511</v>
      </c>
      <c r="G102" s="86" t="s">
        <v>510</v>
      </c>
      <c r="H102" s="86"/>
      <c r="I102" s="86" t="s">
        <v>509</v>
      </c>
      <c r="J102" s="86" t="s">
        <v>38</v>
      </c>
      <c r="K102" s="85" t="s">
        <v>508</v>
      </c>
      <c r="L102" t="s">
        <v>2127</v>
      </c>
      <c r="M102" t="s">
        <v>2128</v>
      </c>
      <c r="N102" t="s">
        <v>2126</v>
      </c>
    </row>
    <row r="103" spans="1:14" x14ac:dyDescent="0.25">
      <c r="A103">
        <v>103</v>
      </c>
      <c r="B103" s="85" t="s">
        <v>1536</v>
      </c>
      <c r="C103" s="86" t="s">
        <v>1535</v>
      </c>
      <c r="D103" s="86" t="s">
        <v>43</v>
      </c>
      <c r="E103" s="86" t="s">
        <v>42</v>
      </c>
      <c r="F103" s="86" t="s">
        <v>511</v>
      </c>
      <c r="G103" s="86" t="s">
        <v>510</v>
      </c>
      <c r="H103" s="86"/>
      <c r="I103" s="86" t="s">
        <v>509</v>
      </c>
      <c r="J103" s="86" t="s">
        <v>38</v>
      </c>
      <c r="K103" s="85" t="s">
        <v>508</v>
      </c>
      <c r="L103" t="s">
        <v>2127</v>
      </c>
      <c r="M103" t="s">
        <v>2128</v>
      </c>
      <c r="N103" t="s">
        <v>2126</v>
      </c>
    </row>
    <row r="104" spans="1:14" x14ac:dyDescent="0.25">
      <c r="A104">
        <v>104</v>
      </c>
      <c r="B104" s="85" t="s">
        <v>1534</v>
      </c>
      <c r="C104" s="86" t="s">
        <v>1531</v>
      </c>
      <c r="D104" s="86" t="s">
        <v>43</v>
      </c>
      <c r="E104" s="86" t="s">
        <v>42</v>
      </c>
      <c r="F104" s="86" t="s">
        <v>1533</v>
      </c>
      <c r="G104" s="86" t="s">
        <v>1532</v>
      </c>
      <c r="H104" s="86"/>
      <c r="I104" s="86" t="s">
        <v>1531</v>
      </c>
      <c r="J104" s="86" t="s">
        <v>38</v>
      </c>
      <c r="K104" s="85" t="s">
        <v>1530</v>
      </c>
      <c r="L104" t="s">
        <v>2124</v>
      </c>
      <c r="M104" t="s">
        <v>2125</v>
      </c>
      <c r="N104" t="s">
        <v>2123</v>
      </c>
    </row>
    <row r="105" spans="1:14" ht="30" x14ac:dyDescent="0.25">
      <c r="A105">
        <v>105</v>
      </c>
      <c r="B105" s="85" t="s">
        <v>1529</v>
      </c>
      <c r="C105" s="86" t="s">
        <v>1528</v>
      </c>
      <c r="D105" s="86" t="s">
        <v>267</v>
      </c>
      <c r="E105" s="86" t="s">
        <v>266</v>
      </c>
      <c r="F105" s="86" t="s">
        <v>1527</v>
      </c>
      <c r="G105" s="86" t="s">
        <v>1526</v>
      </c>
      <c r="H105" s="86"/>
      <c r="I105" s="86" t="s">
        <v>287</v>
      </c>
      <c r="J105" s="86" t="s">
        <v>38</v>
      </c>
      <c r="K105" s="85" t="s">
        <v>1525</v>
      </c>
      <c r="L105" t="s">
        <v>2127</v>
      </c>
      <c r="M105" t="s">
        <v>2128</v>
      </c>
      <c r="N105" t="s">
        <v>2126</v>
      </c>
    </row>
    <row r="106" spans="1:14" x14ac:dyDescent="0.25">
      <c r="A106">
        <v>106</v>
      </c>
      <c r="B106" s="85" t="s">
        <v>1524</v>
      </c>
      <c r="C106" s="86" t="s">
        <v>1523</v>
      </c>
      <c r="D106" s="86" t="s">
        <v>43</v>
      </c>
      <c r="E106" s="86" t="s">
        <v>42</v>
      </c>
      <c r="F106" s="86" t="s">
        <v>1522</v>
      </c>
      <c r="G106" s="86" t="s">
        <v>1521</v>
      </c>
      <c r="H106" s="86"/>
      <c r="I106" s="86" t="s">
        <v>1520</v>
      </c>
      <c r="J106" s="86" t="s">
        <v>38</v>
      </c>
      <c r="K106" s="85" t="s">
        <v>1519</v>
      </c>
      <c r="L106" t="s">
        <v>2133</v>
      </c>
      <c r="M106" t="s">
        <v>2134</v>
      </c>
      <c r="N106" t="s">
        <v>2132</v>
      </c>
    </row>
    <row r="107" spans="1:14" x14ac:dyDescent="0.25">
      <c r="A107">
        <v>107</v>
      </c>
      <c r="B107" s="85" t="s">
        <v>1518</v>
      </c>
      <c r="C107" s="86" t="s">
        <v>1515</v>
      </c>
      <c r="D107" s="86" t="s">
        <v>43</v>
      </c>
      <c r="E107" s="86" t="s">
        <v>42</v>
      </c>
      <c r="F107" s="86" t="s">
        <v>1517</v>
      </c>
      <c r="G107" s="86" t="s">
        <v>1516</v>
      </c>
      <c r="H107" s="86"/>
      <c r="I107" s="86" t="s">
        <v>1515</v>
      </c>
      <c r="J107" s="86" t="s">
        <v>38</v>
      </c>
      <c r="K107" s="85" t="s">
        <v>1514</v>
      </c>
      <c r="L107" t="s">
        <v>2130</v>
      </c>
      <c r="M107" t="s">
        <v>2131</v>
      </c>
      <c r="N107" t="s">
        <v>2129</v>
      </c>
    </row>
    <row r="108" spans="1:14" x14ac:dyDescent="0.25">
      <c r="A108">
        <v>108</v>
      </c>
      <c r="B108" s="85" t="s">
        <v>1513</v>
      </c>
      <c r="C108" s="86" t="s">
        <v>1510</v>
      </c>
      <c r="D108" s="86" t="s">
        <v>43</v>
      </c>
      <c r="E108" s="86" t="s">
        <v>42</v>
      </c>
      <c r="F108" s="86" t="s">
        <v>1512</v>
      </c>
      <c r="G108" s="86" t="s">
        <v>1511</v>
      </c>
      <c r="H108" s="86"/>
      <c r="I108" s="86" t="s">
        <v>1510</v>
      </c>
      <c r="J108" s="86" t="s">
        <v>38</v>
      </c>
      <c r="K108" s="85" t="s">
        <v>1509</v>
      </c>
      <c r="L108" t="s">
        <v>2124</v>
      </c>
      <c r="M108" t="s">
        <v>2125</v>
      </c>
      <c r="N108" t="s">
        <v>2123</v>
      </c>
    </row>
    <row r="109" spans="1:14" x14ac:dyDescent="0.25">
      <c r="A109">
        <v>109</v>
      </c>
      <c r="B109" s="85" t="s">
        <v>1508</v>
      </c>
      <c r="C109" s="86" t="s">
        <v>1505</v>
      </c>
      <c r="D109" s="86" t="s">
        <v>43</v>
      </c>
      <c r="E109" s="86" t="s">
        <v>42</v>
      </c>
      <c r="F109" s="86" t="s">
        <v>1507</v>
      </c>
      <c r="G109" s="86" t="s">
        <v>1506</v>
      </c>
      <c r="H109" s="86"/>
      <c r="I109" s="86" t="s">
        <v>1505</v>
      </c>
      <c r="J109" s="86" t="s">
        <v>38</v>
      </c>
      <c r="K109" s="85" t="s">
        <v>1504</v>
      </c>
      <c r="L109" t="s">
        <v>2121</v>
      </c>
      <c r="M109" t="s">
        <v>2122</v>
      </c>
      <c r="N109" t="s">
        <v>2120</v>
      </c>
    </row>
    <row r="110" spans="1:14" x14ac:dyDescent="0.25">
      <c r="A110">
        <v>110</v>
      </c>
      <c r="B110" s="85" t="s">
        <v>1503</v>
      </c>
      <c r="C110" s="86" t="s">
        <v>1502</v>
      </c>
      <c r="D110" s="86" t="s">
        <v>43</v>
      </c>
      <c r="E110" s="86" t="s">
        <v>42</v>
      </c>
      <c r="F110" s="86" t="s">
        <v>198</v>
      </c>
      <c r="G110" s="86" t="s">
        <v>197</v>
      </c>
      <c r="H110" s="86"/>
      <c r="I110" s="86" t="s">
        <v>196</v>
      </c>
      <c r="J110" s="86" t="s">
        <v>38</v>
      </c>
      <c r="K110" s="85" t="s">
        <v>195</v>
      </c>
      <c r="L110" t="s">
        <v>2124</v>
      </c>
      <c r="M110" t="s">
        <v>2125</v>
      </c>
      <c r="N110" t="s">
        <v>2123</v>
      </c>
    </row>
    <row r="111" spans="1:14" x14ac:dyDescent="0.25">
      <c r="A111">
        <v>111</v>
      </c>
      <c r="B111" s="85" t="s">
        <v>1501</v>
      </c>
      <c r="C111" s="86" t="s">
        <v>1285</v>
      </c>
      <c r="D111" s="86" t="s">
        <v>43</v>
      </c>
      <c r="E111" s="86" t="s">
        <v>42</v>
      </c>
      <c r="F111" s="86" t="s">
        <v>1500</v>
      </c>
      <c r="G111" s="86" t="s">
        <v>1499</v>
      </c>
      <c r="H111" s="86" t="s">
        <v>1498</v>
      </c>
      <c r="I111" s="86" t="s">
        <v>1285</v>
      </c>
      <c r="J111" s="86" t="s">
        <v>38</v>
      </c>
      <c r="K111" s="85" t="s">
        <v>49</v>
      </c>
      <c r="L111" t="s">
        <v>2121</v>
      </c>
      <c r="M111" t="s">
        <v>2122</v>
      </c>
      <c r="N111" t="s">
        <v>2120</v>
      </c>
    </row>
    <row r="112" spans="1:14" x14ac:dyDescent="0.25">
      <c r="A112">
        <v>112</v>
      </c>
      <c r="B112" s="85" t="s">
        <v>1497</v>
      </c>
      <c r="C112" s="86" t="s">
        <v>1496</v>
      </c>
      <c r="D112" s="86" t="s">
        <v>43</v>
      </c>
      <c r="E112" s="86" t="s">
        <v>42</v>
      </c>
      <c r="F112" s="86" t="s">
        <v>1495</v>
      </c>
      <c r="G112" s="86" t="s">
        <v>1494</v>
      </c>
      <c r="H112" s="86"/>
      <c r="I112" s="86" t="s">
        <v>1493</v>
      </c>
      <c r="J112" s="86" t="s">
        <v>38</v>
      </c>
      <c r="K112" s="85" t="s">
        <v>1492</v>
      </c>
      <c r="L112" t="s">
        <v>2124</v>
      </c>
      <c r="M112" t="s">
        <v>2125</v>
      </c>
      <c r="N112" t="s">
        <v>2123</v>
      </c>
    </row>
    <row r="113" spans="1:14" x14ac:dyDescent="0.25">
      <c r="A113">
        <v>113</v>
      </c>
      <c r="B113" s="85" t="s">
        <v>1491</v>
      </c>
      <c r="C113" s="86" t="s">
        <v>1490</v>
      </c>
      <c r="D113" s="86" t="s">
        <v>43</v>
      </c>
      <c r="E113" s="86" t="s">
        <v>42</v>
      </c>
      <c r="F113" s="86" t="s">
        <v>162</v>
      </c>
      <c r="G113" s="86" t="s">
        <v>161</v>
      </c>
      <c r="H113" s="86"/>
      <c r="I113" s="86" t="s">
        <v>160</v>
      </c>
      <c r="J113" s="86" t="s">
        <v>38</v>
      </c>
      <c r="K113" s="85" t="s">
        <v>159</v>
      </c>
      <c r="L113" t="s">
        <v>2130</v>
      </c>
      <c r="M113" t="s">
        <v>2131</v>
      </c>
      <c r="N113" t="s">
        <v>2129</v>
      </c>
    </row>
    <row r="114" spans="1:14" ht="30" x14ac:dyDescent="0.25">
      <c r="A114">
        <v>114</v>
      </c>
      <c r="B114" s="85" t="s">
        <v>1489</v>
      </c>
      <c r="C114" s="86" t="s">
        <v>1488</v>
      </c>
      <c r="D114" s="86" t="s">
        <v>267</v>
      </c>
      <c r="E114" s="86" t="s">
        <v>266</v>
      </c>
      <c r="F114" s="86" t="s">
        <v>1487</v>
      </c>
      <c r="G114" s="86" t="s">
        <v>1486</v>
      </c>
      <c r="H114" s="86" t="s">
        <v>1485</v>
      </c>
      <c r="I114" s="86" t="s">
        <v>287</v>
      </c>
      <c r="J114" s="86" t="s">
        <v>38</v>
      </c>
      <c r="K114" s="85" t="s">
        <v>1484</v>
      </c>
      <c r="L114" t="s">
        <v>2127</v>
      </c>
      <c r="M114" t="s">
        <v>2128</v>
      </c>
      <c r="N114" t="s">
        <v>2126</v>
      </c>
    </row>
    <row r="115" spans="1:14" x14ac:dyDescent="0.25">
      <c r="A115">
        <v>115</v>
      </c>
      <c r="B115" s="85" t="s">
        <v>1483</v>
      </c>
      <c r="C115" s="86" t="s">
        <v>192</v>
      </c>
      <c r="D115" s="86" t="s">
        <v>43</v>
      </c>
      <c r="E115" s="86" t="s">
        <v>42</v>
      </c>
      <c r="F115" s="86" t="s">
        <v>194</v>
      </c>
      <c r="G115" s="86" t="s">
        <v>193</v>
      </c>
      <c r="H115" s="86"/>
      <c r="I115" s="86" t="s">
        <v>192</v>
      </c>
      <c r="J115" s="86" t="s">
        <v>38</v>
      </c>
      <c r="K115" s="85" t="s">
        <v>191</v>
      </c>
      <c r="L115" t="s">
        <v>2121</v>
      </c>
      <c r="M115" t="s">
        <v>2122</v>
      </c>
      <c r="N115" t="s">
        <v>2120</v>
      </c>
    </row>
    <row r="116" spans="1:14" ht="30" x14ac:dyDescent="0.25">
      <c r="A116">
        <v>116</v>
      </c>
      <c r="B116" s="85" t="s">
        <v>1482</v>
      </c>
      <c r="C116" s="86" t="s">
        <v>1481</v>
      </c>
      <c r="D116" s="86" t="s">
        <v>43</v>
      </c>
      <c r="E116" s="86" t="s">
        <v>42</v>
      </c>
      <c r="F116" s="86" t="s">
        <v>1480</v>
      </c>
      <c r="G116" s="86" t="s">
        <v>1479</v>
      </c>
      <c r="H116" s="86" t="s">
        <v>1478</v>
      </c>
      <c r="I116" s="86" t="s">
        <v>1477</v>
      </c>
      <c r="J116" s="86" t="s">
        <v>38</v>
      </c>
      <c r="K116" s="85" t="s">
        <v>1476</v>
      </c>
      <c r="L116" t="s">
        <v>2124</v>
      </c>
      <c r="M116" t="s">
        <v>2125</v>
      </c>
      <c r="N116" t="s">
        <v>2123</v>
      </c>
    </row>
    <row r="117" spans="1:14" x14ac:dyDescent="0.25">
      <c r="A117">
        <v>117</v>
      </c>
      <c r="B117" s="85" t="s">
        <v>1475</v>
      </c>
      <c r="C117" s="86" t="s">
        <v>710</v>
      </c>
      <c r="D117" s="86" t="s">
        <v>43</v>
      </c>
      <c r="E117" s="86" t="s">
        <v>42</v>
      </c>
      <c r="F117" s="86" t="s">
        <v>1474</v>
      </c>
      <c r="G117" s="86" t="s">
        <v>1473</v>
      </c>
      <c r="H117" s="86"/>
      <c r="I117" s="86" t="s">
        <v>710</v>
      </c>
      <c r="J117" s="86" t="s">
        <v>38</v>
      </c>
      <c r="K117" s="85" t="s">
        <v>709</v>
      </c>
      <c r="L117" t="s">
        <v>2127</v>
      </c>
      <c r="M117" t="s">
        <v>2128</v>
      </c>
      <c r="N117" t="s">
        <v>2126</v>
      </c>
    </row>
    <row r="118" spans="1:14" x14ac:dyDescent="0.25">
      <c r="A118">
        <v>118</v>
      </c>
      <c r="B118" s="85" t="s">
        <v>1472</v>
      </c>
      <c r="C118" s="86" t="s">
        <v>1471</v>
      </c>
      <c r="D118" s="86" t="s">
        <v>267</v>
      </c>
      <c r="E118" s="86" t="s">
        <v>266</v>
      </c>
      <c r="F118" s="86" t="s">
        <v>1470</v>
      </c>
      <c r="G118" s="86" t="s">
        <v>1469</v>
      </c>
      <c r="H118" s="86"/>
      <c r="I118" s="86" t="s">
        <v>1468</v>
      </c>
      <c r="J118" s="86" t="s">
        <v>38</v>
      </c>
      <c r="K118" s="85" t="s">
        <v>1467</v>
      </c>
      <c r="L118" t="s">
        <v>2127</v>
      </c>
      <c r="M118" t="s">
        <v>2128</v>
      </c>
      <c r="N118" t="s">
        <v>2126</v>
      </c>
    </row>
    <row r="119" spans="1:14" x14ac:dyDescent="0.25">
      <c r="A119">
        <v>119</v>
      </c>
      <c r="B119" s="85" t="s">
        <v>1466</v>
      </c>
      <c r="C119" s="86" t="s">
        <v>1463</v>
      </c>
      <c r="D119" s="86" t="s">
        <v>43</v>
      </c>
      <c r="E119" s="86" t="s">
        <v>42</v>
      </c>
      <c r="F119" s="86" t="s">
        <v>1465</v>
      </c>
      <c r="G119" s="86" t="s">
        <v>1464</v>
      </c>
      <c r="H119" s="86"/>
      <c r="I119" s="86" t="s">
        <v>1463</v>
      </c>
      <c r="J119" s="86" t="s">
        <v>38</v>
      </c>
      <c r="K119" s="85" t="s">
        <v>1462</v>
      </c>
      <c r="L119" t="s">
        <v>2130</v>
      </c>
      <c r="M119" t="s">
        <v>2131</v>
      </c>
      <c r="N119" t="s">
        <v>2129</v>
      </c>
    </row>
    <row r="120" spans="1:14" x14ac:dyDescent="0.25">
      <c r="A120">
        <v>120</v>
      </c>
      <c r="B120" s="85" t="s">
        <v>1461</v>
      </c>
      <c r="C120" s="86" t="s">
        <v>1365</v>
      </c>
      <c r="D120" s="86" t="s">
        <v>43</v>
      </c>
      <c r="E120" s="86" t="s">
        <v>42</v>
      </c>
      <c r="F120" s="86" t="s">
        <v>1460</v>
      </c>
      <c r="G120" s="86" t="s">
        <v>1459</v>
      </c>
      <c r="H120" s="86"/>
      <c r="I120" s="86" t="s">
        <v>1365</v>
      </c>
      <c r="J120" s="86" t="s">
        <v>38</v>
      </c>
      <c r="K120" s="85" t="s">
        <v>1458</v>
      </c>
      <c r="L120" t="s">
        <v>2130</v>
      </c>
      <c r="M120" t="s">
        <v>2131</v>
      </c>
      <c r="N120" t="s">
        <v>2129</v>
      </c>
    </row>
    <row r="121" spans="1:14" x14ac:dyDescent="0.25">
      <c r="A121">
        <v>121</v>
      </c>
      <c r="B121" s="85" t="s">
        <v>1457</v>
      </c>
      <c r="C121" s="86" t="s">
        <v>1456</v>
      </c>
      <c r="D121" s="86" t="s">
        <v>43</v>
      </c>
      <c r="E121" s="86" t="s">
        <v>42</v>
      </c>
      <c r="F121" s="86" t="s">
        <v>1455</v>
      </c>
      <c r="G121" s="86" t="s">
        <v>1454</v>
      </c>
      <c r="H121" s="86"/>
      <c r="I121" s="86" t="s">
        <v>1381</v>
      </c>
      <c r="J121" s="86" t="s">
        <v>38</v>
      </c>
      <c r="K121" s="85" t="s">
        <v>1380</v>
      </c>
      <c r="L121" t="s">
        <v>2130</v>
      </c>
      <c r="M121" t="s">
        <v>2131</v>
      </c>
      <c r="N121" t="s">
        <v>2129</v>
      </c>
    </row>
    <row r="122" spans="1:14" x14ac:dyDescent="0.25">
      <c r="A122">
        <v>122</v>
      </c>
      <c r="B122" s="85" t="s">
        <v>1453</v>
      </c>
      <c r="C122" s="86" t="s">
        <v>1452</v>
      </c>
      <c r="D122" s="86" t="s">
        <v>43</v>
      </c>
      <c r="E122" s="86" t="s">
        <v>42</v>
      </c>
      <c r="F122" s="86" t="s">
        <v>560</v>
      </c>
      <c r="G122" s="86" t="s">
        <v>1451</v>
      </c>
      <c r="H122" s="86" t="s">
        <v>1450</v>
      </c>
      <c r="I122" s="86" t="s">
        <v>559</v>
      </c>
      <c r="J122" s="86" t="s">
        <v>38</v>
      </c>
      <c r="K122" s="85" t="s">
        <v>558</v>
      </c>
      <c r="L122" t="s">
        <v>2121</v>
      </c>
      <c r="M122" t="s">
        <v>2122</v>
      </c>
      <c r="N122" t="s">
        <v>2120</v>
      </c>
    </row>
    <row r="123" spans="1:14" x14ac:dyDescent="0.25">
      <c r="A123">
        <v>123</v>
      </c>
      <c r="B123" s="85" t="s">
        <v>1449</v>
      </c>
      <c r="C123" s="86" t="s">
        <v>484</v>
      </c>
      <c r="D123" s="86" t="s">
        <v>43</v>
      </c>
      <c r="E123" s="86" t="s">
        <v>42</v>
      </c>
      <c r="F123" s="86" t="s">
        <v>1448</v>
      </c>
      <c r="G123" s="86" t="s">
        <v>1447</v>
      </c>
      <c r="H123" s="86"/>
      <c r="I123" s="86" t="s">
        <v>484</v>
      </c>
      <c r="J123" s="86" t="s">
        <v>38</v>
      </c>
      <c r="K123" s="85" t="s">
        <v>483</v>
      </c>
      <c r="L123" t="s">
        <v>2133</v>
      </c>
      <c r="M123" t="s">
        <v>2134</v>
      </c>
      <c r="N123" t="s">
        <v>2132</v>
      </c>
    </row>
    <row r="124" spans="1:14" x14ac:dyDescent="0.25">
      <c r="A124">
        <v>124</v>
      </c>
      <c r="B124" s="85" t="s">
        <v>1446</v>
      </c>
      <c r="C124" s="86" t="s">
        <v>1444</v>
      </c>
      <c r="D124" s="86" t="s">
        <v>43</v>
      </c>
      <c r="E124" s="86" t="s">
        <v>42</v>
      </c>
      <c r="F124" s="86" t="s">
        <v>547</v>
      </c>
      <c r="G124" s="86" t="s">
        <v>1445</v>
      </c>
      <c r="H124" s="86"/>
      <c r="I124" s="86" t="s">
        <v>1444</v>
      </c>
      <c r="J124" s="86" t="s">
        <v>38</v>
      </c>
      <c r="K124" s="85" t="s">
        <v>800</v>
      </c>
      <c r="L124" t="s">
        <v>2121</v>
      </c>
      <c r="M124" t="s">
        <v>2122</v>
      </c>
      <c r="N124" t="s">
        <v>2120</v>
      </c>
    </row>
    <row r="125" spans="1:14" x14ac:dyDescent="0.25">
      <c r="A125">
        <v>125</v>
      </c>
      <c r="B125" s="85" t="s">
        <v>1443</v>
      </c>
      <c r="C125" s="86" t="s">
        <v>1442</v>
      </c>
      <c r="D125" s="86" t="s">
        <v>267</v>
      </c>
      <c r="E125" s="86" t="s">
        <v>266</v>
      </c>
      <c r="F125" s="86" t="s">
        <v>1441</v>
      </c>
      <c r="G125" s="86" t="s">
        <v>1440</v>
      </c>
      <c r="H125" s="86"/>
      <c r="I125" s="86" t="s">
        <v>1034</v>
      </c>
      <c r="J125" s="86" t="s">
        <v>38</v>
      </c>
      <c r="K125" s="85" t="s">
        <v>1033</v>
      </c>
      <c r="L125" t="s">
        <v>2121</v>
      </c>
      <c r="M125" t="s">
        <v>2122</v>
      </c>
      <c r="N125" t="s">
        <v>2120</v>
      </c>
    </row>
    <row r="126" spans="1:14" ht="30" x14ac:dyDescent="0.25">
      <c r="A126">
        <v>126</v>
      </c>
      <c r="B126" s="85" t="s">
        <v>1439</v>
      </c>
      <c r="C126" s="86" t="s">
        <v>1431</v>
      </c>
      <c r="D126" s="86" t="s">
        <v>43</v>
      </c>
      <c r="E126" s="86" t="s">
        <v>42</v>
      </c>
      <c r="F126" s="86" t="s">
        <v>1438</v>
      </c>
      <c r="G126" s="86" t="s">
        <v>1437</v>
      </c>
      <c r="H126" s="86" t="s">
        <v>1436</v>
      </c>
      <c r="I126" s="86" t="s">
        <v>1431</v>
      </c>
      <c r="J126" s="86" t="s">
        <v>38</v>
      </c>
      <c r="K126" s="85" t="s">
        <v>1430</v>
      </c>
      <c r="L126" t="s">
        <v>2130</v>
      </c>
      <c r="M126" t="s">
        <v>2131</v>
      </c>
      <c r="N126" t="s">
        <v>2129</v>
      </c>
    </row>
    <row r="127" spans="1:14" x14ac:dyDescent="0.25">
      <c r="A127">
        <v>127</v>
      </c>
      <c r="B127" s="85" t="s">
        <v>1435</v>
      </c>
      <c r="C127" s="86" t="s">
        <v>1434</v>
      </c>
      <c r="D127" s="86" t="s">
        <v>267</v>
      </c>
      <c r="E127" s="86" t="s">
        <v>266</v>
      </c>
      <c r="F127" s="86" t="s">
        <v>1433</v>
      </c>
      <c r="G127" s="86" t="s">
        <v>1432</v>
      </c>
      <c r="H127" s="86"/>
      <c r="I127" s="86" t="s">
        <v>1431</v>
      </c>
      <c r="J127" s="86" t="s">
        <v>38</v>
      </c>
      <c r="K127" s="85" t="s">
        <v>1430</v>
      </c>
      <c r="L127" t="s">
        <v>2130</v>
      </c>
      <c r="M127" t="s">
        <v>2131</v>
      </c>
      <c r="N127" t="s">
        <v>2129</v>
      </c>
    </row>
    <row r="128" spans="1:14" x14ac:dyDescent="0.25">
      <c r="A128">
        <v>128</v>
      </c>
      <c r="B128" s="85" t="s">
        <v>1429</v>
      </c>
      <c r="C128" s="86" t="s">
        <v>460</v>
      </c>
      <c r="D128" s="86" t="s">
        <v>43</v>
      </c>
      <c r="E128" s="86" t="s">
        <v>42</v>
      </c>
      <c r="F128" s="86" t="s">
        <v>1428</v>
      </c>
      <c r="G128" s="86" t="s">
        <v>1427</v>
      </c>
      <c r="H128" s="86" t="s">
        <v>731</v>
      </c>
      <c r="I128" s="86" t="s">
        <v>460</v>
      </c>
      <c r="J128" s="86" t="s">
        <v>38</v>
      </c>
      <c r="K128" s="85" t="s">
        <v>459</v>
      </c>
      <c r="L128" t="s">
        <v>2127</v>
      </c>
      <c r="M128" t="s">
        <v>2128</v>
      </c>
      <c r="N128" t="s">
        <v>2126</v>
      </c>
    </row>
    <row r="129" spans="1:14" x14ac:dyDescent="0.25">
      <c r="A129">
        <v>129</v>
      </c>
      <c r="B129" s="85" t="s">
        <v>1426</v>
      </c>
      <c r="C129" s="86" t="s">
        <v>1425</v>
      </c>
      <c r="D129" s="86" t="s">
        <v>267</v>
      </c>
      <c r="E129" s="86" t="s">
        <v>266</v>
      </c>
      <c r="F129" s="86" t="s">
        <v>1424</v>
      </c>
      <c r="G129" s="86" t="s">
        <v>1423</v>
      </c>
      <c r="H129" s="86"/>
      <c r="I129" s="86" t="s">
        <v>1422</v>
      </c>
      <c r="J129" s="86" t="s">
        <v>38</v>
      </c>
      <c r="K129" s="85" t="s">
        <v>1421</v>
      </c>
      <c r="L129" t="s">
        <v>2133</v>
      </c>
      <c r="M129" t="s">
        <v>2134</v>
      </c>
      <c r="N129" t="s">
        <v>2132</v>
      </c>
    </row>
    <row r="130" spans="1:14" x14ac:dyDescent="0.25">
      <c r="A130">
        <v>130</v>
      </c>
      <c r="B130" s="85" t="s">
        <v>1420</v>
      </c>
      <c r="C130" s="86" t="s">
        <v>316</v>
      </c>
      <c r="D130" s="86" t="s">
        <v>43</v>
      </c>
      <c r="E130" s="86" t="s">
        <v>42</v>
      </c>
      <c r="F130" s="86" t="s">
        <v>1419</v>
      </c>
      <c r="G130" s="86" t="s">
        <v>1418</v>
      </c>
      <c r="H130" s="86"/>
      <c r="I130" s="86" t="s">
        <v>316</v>
      </c>
      <c r="J130" s="86" t="s">
        <v>38</v>
      </c>
      <c r="K130" s="85" t="s">
        <v>315</v>
      </c>
      <c r="L130" t="s">
        <v>2127</v>
      </c>
      <c r="M130" t="s">
        <v>2128</v>
      </c>
      <c r="N130" t="s">
        <v>2126</v>
      </c>
    </row>
    <row r="131" spans="1:14" x14ac:dyDescent="0.25">
      <c r="A131">
        <v>131</v>
      </c>
      <c r="B131" s="85" t="s">
        <v>1417</v>
      </c>
      <c r="C131" s="86" t="s">
        <v>1416</v>
      </c>
      <c r="D131" s="86" t="s">
        <v>43</v>
      </c>
      <c r="E131" s="86" t="s">
        <v>42</v>
      </c>
      <c r="F131" s="86" t="s">
        <v>1415</v>
      </c>
      <c r="G131" s="86" t="s">
        <v>1414</v>
      </c>
      <c r="H131" s="86"/>
      <c r="I131" s="86" t="s">
        <v>940</v>
      </c>
      <c r="J131" s="86" t="s">
        <v>38</v>
      </c>
      <c r="K131" s="85" t="s">
        <v>939</v>
      </c>
      <c r="L131" t="s">
        <v>2121</v>
      </c>
      <c r="M131" t="s">
        <v>2122</v>
      </c>
      <c r="N131" t="s">
        <v>2120</v>
      </c>
    </row>
    <row r="132" spans="1:14" x14ac:dyDescent="0.25">
      <c r="A132">
        <v>132</v>
      </c>
      <c r="B132" s="85" t="s">
        <v>1413</v>
      </c>
      <c r="C132" s="86" t="s">
        <v>1412</v>
      </c>
      <c r="D132" s="86" t="s">
        <v>43</v>
      </c>
      <c r="E132" s="86" t="s">
        <v>42</v>
      </c>
      <c r="F132" s="86" t="s">
        <v>1209</v>
      </c>
      <c r="G132" s="86" t="s">
        <v>1208</v>
      </c>
      <c r="H132" s="86"/>
      <c r="I132" s="86" t="s">
        <v>1207</v>
      </c>
      <c r="J132" s="86" t="s">
        <v>38</v>
      </c>
      <c r="K132" s="85" t="s">
        <v>1206</v>
      </c>
      <c r="L132" t="s">
        <v>2130</v>
      </c>
      <c r="M132" t="s">
        <v>2131</v>
      </c>
      <c r="N132" t="s">
        <v>2129</v>
      </c>
    </row>
    <row r="133" spans="1:14" x14ac:dyDescent="0.25">
      <c r="A133">
        <v>133</v>
      </c>
      <c r="B133" s="85" t="s">
        <v>1411</v>
      </c>
      <c r="C133" s="86" t="s">
        <v>1410</v>
      </c>
      <c r="D133" s="86" t="s">
        <v>43</v>
      </c>
      <c r="E133" s="86" t="s">
        <v>42</v>
      </c>
      <c r="F133" s="86" t="s">
        <v>115</v>
      </c>
      <c r="G133" s="86" t="s">
        <v>114</v>
      </c>
      <c r="H133" s="86"/>
      <c r="I133" s="86" t="s">
        <v>113</v>
      </c>
      <c r="J133" s="86" t="s">
        <v>38</v>
      </c>
      <c r="K133" s="85" t="s">
        <v>112</v>
      </c>
      <c r="L133" t="s">
        <v>2121</v>
      </c>
      <c r="M133" t="s">
        <v>2122</v>
      </c>
      <c r="N133" t="s">
        <v>2120</v>
      </c>
    </row>
    <row r="134" spans="1:14" x14ac:dyDescent="0.25">
      <c r="A134">
        <v>134</v>
      </c>
      <c r="B134" s="85" t="s">
        <v>1409</v>
      </c>
      <c r="C134" s="86" t="s">
        <v>1406</v>
      </c>
      <c r="D134" s="86" t="s">
        <v>43</v>
      </c>
      <c r="E134" s="86" t="s">
        <v>42</v>
      </c>
      <c r="F134" s="86" t="s">
        <v>1408</v>
      </c>
      <c r="G134" s="86" t="s">
        <v>1407</v>
      </c>
      <c r="H134" s="86"/>
      <c r="I134" s="86" t="s">
        <v>1406</v>
      </c>
      <c r="J134" s="86" t="s">
        <v>38</v>
      </c>
      <c r="K134" s="85" t="s">
        <v>1405</v>
      </c>
      <c r="L134" t="s">
        <v>2133</v>
      </c>
      <c r="M134" t="s">
        <v>2134</v>
      </c>
      <c r="N134" t="s">
        <v>2132</v>
      </c>
    </row>
    <row r="135" spans="1:14" x14ac:dyDescent="0.25">
      <c r="A135">
        <v>135</v>
      </c>
      <c r="B135" s="85" t="s">
        <v>1404</v>
      </c>
      <c r="C135" s="86" t="s">
        <v>1403</v>
      </c>
      <c r="D135" s="86" t="s">
        <v>43</v>
      </c>
      <c r="E135" s="86" t="s">
        <v>42</v>
      </c>
      <c r="F135" s="86" t="s">
        <v>579</v>
      </c>
      <c r="G135" s="86" t="s">
        <v>578</v>
      </c>
      <c r="H135" s="86"/>
      <c r="I135" s="86" t="s">
        <v>577</v>
      </c>
      <c r="J135" s="86" t="s">
        <v>38</v>
      </c>
      <c r="K135" s="85" t="s">
        <v>576</v>
      </c>
      <c r="L135" t="s">
        <v>2121</v>
      </c>
      <c r="M135" t="s">
        <v>2122</v>
      </c>
      <c r="N135" t="s">
        <v>2120</v>
      </c>
    </row>
    <row r="136" spans="1:14" x14ac:dyDescent="0.25">
      <c r="A136">
        <v>136</v>
      </c>
      <c r="B136" s="85" t="s">
        <v>1402</v>
      </c>
      <c r="C136" s="86" t="s">
        <v>1399</v>
      </c>
      <c r="D136" s="86" t="s">
        <v>43</v>
      </c>
      <c r="E136" s="86" t="s">
        <v>42</v>
      </c>
      <c r="F136" s="86" t="s">
        <v>1401</v>
      </c>
      <c r="G136" s="86" t="s">
        <v>1400</v>
      </c>
      <c r="H136" s="86"/>
      <c r="I136" s="86" t="s">
        <v>1399</v>
      </c>
      <c r="J136" s="86" t="s">
        <v>38</v>
      </c>
      <c r="K136" s="85" t="s">
        <v>1398</v>
      </c>
      <c r="L136" t="s">
        <v>2124</v>
      </c>
      <c r="M136" t="s">
        <v>2125</v>
      </c>
      <c r="N136" t="s">
        <v>2123</v>
      </c>
    </row>
    <row r="137" spans="1:14" x14ac:dyDescent="0.25">
      <c r="A137">
        <v>137</v>
      </c>
      <c r="B137" s="85" t="s">
        <v>1397</v>
      </c>
      <c r="C137" s="86" t="s">
        <v>1396</v>
      </c>
      <c r="D137" s="86" t="s">
        <v>43</v>
      </c>
      <c r="E137" s="86" t="s">
        <v>42</v>
      </c>
      <c r="F137" s="86" t="s">
        <v>942</v>
      </c>
      <c r="G137" s="86" t="s">
        <v>941</v>
      </c>
      <c r="H137" s="86"/>
      <c r="I137" s="86" t="s">
        <v>940</v>
      </c>
      <c r="J137" s="86" t="s">
        <v>38</v>
      </c>
      <c r="K137" s="85" t="s">
        <v>939</v>
      </c>
      <c r="L137" t="s">
        <v>2121</v>
      </c>
      <c r="M137" t="s">
        <v>2122</v>
      </c>
      <c r="N137" t="s">
        <v>2120</v>
      </c>
    </row>
    <row r="138" spans="1:14" x14ac:dyDescent="0.25">
      <c r="A138">
        <v>138</v>
      </c>
      <c r="B138" s="85" t="s">
        <v>1395</v>
      </c>
      <c r="C138" s="86" t="s">
        <v>1394</v>
      </c>
      <c r="D138" s="86" t="s">
        <v>267</v>
      </c>
      <c r="E138" s="86" t="s">
        <v>266</v>
      </c>
      <c r="F138" s="86" t="s">
        <v>1393</v>
      </c>
      <c r="G138" s="86" t="s">
        <v>1392</v>
      </c>
      <c r="H138" s="86"/>
      <c r="I138" s="86" t="s">
        <v>886</v>
      </c>
      <c r="J138" s="86" t="s">
        <v>38</v>
      </c>
      <c r="K138" s="85" t="s">
        <v>1391</v>
      </c>
      <c r="L138" t="s">
        <v>2130</v>
      </c>
      <c r="M138" t="s">
        <v>2131</v>
      </c>
      <c r="N138" t="s">
        <v>2129</v>
      </c>
    </row>
    <row r="139" spans="1:14" x14ac:dyDescent="0.25">
      <c r="A139">
        <v>139</v>
      </c>
      <c r="B139" s="85" t="s">
        <v>1390</v>
      </c>
      <c r="C139" s="86" t="s">
        <v>1387</v>
      </c>
      <c r="D139" s="86" t="s">
        <v>43</v>
      </c>
      <c r="E139" s="86" t="s">
        <v>42</v>
      </c>
      <c r="F139" s="86" t="s">
        <v>1389</v>
      </c>
      <c r="G139" s="86" t="s">
        <v>1388</v>
      </c>
      <c r="H139" s="86"/>
      <c r="I139" s="86" t="s">
        <v>1387</v>
      </c>
      <c r="J139" s="86" t="s">
        <v>38</v>
      </c>
      <c r="K139" s="85" t="s">
        <v>1386</v>
      </c>
      <c r="L139" t="s">
        <v>2124</v>
      </c>
      <c r="M139" t="s">
        <v>2125</v>
      </c>
      <c r="N139" t="s">
        <v>2123</v>
      </c>
    </row>
    <row r="140" spans="1:14" x14ac:dyDescent="0.25">
      <c r="A140">
        <v>140</v>
      </c>
      <c r="B140" s="85" t="s">
        <v>1385</v>
      </c>
      <c r="C140" s="86" t="s">
        <v>1384</v>
      </c>
      <c r="D140" s="86" t="s">
        <v>43</v>
      </c>
      <c r="E140" s="86" t="s">
        <v>42</v>
      </c>
      <c r="F140" s="86" t="s">
        <v>1383</v>
      </c>
      <c r="G140" s="86" t="s">
        <v>1382</v>
      </c>
      <c r="H140" s="86"/>
      <c r="I140" s="86" t="s">
        <v>1381</v>
      </c>
      <c r="J140" s="86" t="s">
        <v>38</v>
      </c>
      <c r="K140" s="85" t="s">
        <v>1380</v>
      </c>
      <c r="L140" t="s">
        <v>2135</v>
      </c>
      <c r="M140" t="s">
        <v>2136</v>
      </c>
      <c r="N140" t="s">
        <v>1384</v>
      </c>
    </row>
    <row r="141" spans="1:14" x14ac:dyDescent="0.25">
      <c r="A141">
        <v>141</v>
      </c>
      <c r="B141" s="85" t="s">
        <v>1379</v>
      </c>
      <c r="C141" s="86" t="s">
        <v>1376</v>
      </c>
      <c r="D141" s="86" t="s">
        <v>43</v>
      </c>
      <c r="E141" s="86" t="s">
        <v>42</v>
      </c>
      <c r="F141" s="86" t="s">
        <v>1378</v>
      </c>
      <c r="G141" s="86" t="s">
        <v>1377</v>
      </c>
      <c r="H141" s="86"/>
      <c r="I141" s="86" t="s">
        <v>1376</v>
      </c>
      <c r="J141" s="86" t="s">
        <v>38</v>
      </c>
      <c r="K141" s="85" t="s">
        <v>1375</v>
      </c>
      <c r="L141" t="s">
        <v>2133</v>
      </c>
      <c r="M141" t="s">
        <v>2134</v>
      </c>
      <c r="N141" t="s">
        <v>2132</v>
      </c>
    </row>
    <row r="142" spans="1:14" x14ac:dyDescent="0.25">
      <c r="A142">
        <v>142</v>
      </c>
      <c r="B142" s="85" t="s">
        <v>1374</v>
      </c>
      <c r="C142" s="86" t="s">
        <v>1371</v>
      </c>
      <c r="D142" s="86" t="s">
        <v>43</v>
      </c>
      <c r="E142" s="86" t="s">
        <v>42</v>
      </c>
      <c r="F142" s="86" t="s">
        <v>1373</v>
      </c>
      <c r="G142" s="86" t="s">
        <v>1372</v>
      </c>
      <c r="H142" s="86"/>
      <c r="I142" s="86" t="s">
        <v>1371</v>
      </c>
      <c r="J142" s="86" t="s">
        <v>38</v>
      </c>
      <c r="K142" s="85" t="s">
        <v>1370</v>
      </c>
      <c r="L142" t="s">
        <v>2121</v>
      </c>
      <c r="M142" t="s">
        <v>2122</v>
      </c>
      <c r="N142" t="s">
        <v>2120</v>
      </c>
    </row>
    <row r="143" spans="1:14" x14ac:dyDescent="0.25">
      <c r="A143">
        <v>143</v>
      </c>
      <c r="B143" s="85" t="s">
        <v>1369</v>
      </c>
      <c r="C143" s="86" t="s">
        <v>1368</v>
      </c>
      <c r="D143" s="86" t="s">
        <v>43</v>
      </c>
      <c r="E143" s="86" t="s">
        <v>42</v>
      </c>
      <c r="F143" s="86" t="s">
        <v>1367</v>
      </c>
      <c r="G143" s="86" t="s">
        <v>1366</v>
      </c>
      <c r="H143" s="86"/>
      <c r="I143" s="86" t="s">
        <v>1365</v>
      </c>
      <c r="J143" s="86" t="s">
        <v>38</v>
      </c>
      <c r="K143" s="85" t="s">
        <v>1364</v>
      </c>
      <c r="L143" t="s">
        <v>2124</v>
      </c>
      <c r="M143" t="s">
        <v>2125</v>
      </c>
      <c r="N143" t="s">
        <v>2123</v>
      </c>
    </row>
    <row r="144" spans="1:14" x14ac:dyDescent="0.25">
      <c r="A144">
        <v>144</v>
      </c>
      <c r="B144" s="85" t="s">
        <v>1363</v>
      </c>
      <c r="C144" s="86" t="s">
        <v>1362</v>
      </c>
      <c r="D144" s="86" t="s">
        <v>43</v>
      </c>
      <c r="E144" s="86" t="s">
        <v>42</v>
      </c>
      <c r="F144" s="86" t="s">
        <v>1361</v>
      </c>
      <c r="G144" s="86" t="s">
        <v>1360</v>
      </c>
      <c r="H144" s="86"/>
      <c r="I144" s="86" t="s">
        <v>1359</v>
      </c>
      <c r="J144" s="86" t="s">
        <v>38</v>
      </c>
      <c r="K144" s="85" t="s">
        <v>1358</v>
      </c>
      <c r="L144" t="s">
        <v>2124</v>
      </c>
      <c r="M144" t="s">
        <v>2125</v>
      </c>
      <c r="N144" t="s">
        <v>2123</v>
      </c>
    </row>
    <row r="145" spans="1:14" x14ac:dyDescent="0.25">
      <c r="A145">
        <v>145</v>
      </c>
      <c r="B145" s="85" t="s">
        <v>1357</v>
      </c>
      <c r="C145" s="86" t="s">
        <v>1356</v>
      </c>
      <c r="D145" s="86" t="s">
        <v>43</v>
      </c>
      <c r="E145" s="86" t="s">
        <v>42</v>
      </c>
      <c r="F145" s="86" t="s">
        <v>1355</v>
      </c>
      <c r="G145" s="86" t="s">
        <v>1354</v>
      </c>
      <c r="H145" s="86"/>
      <c r="I145" s="86" t="s">
        <v>300</v>
      </c>
      <c r="J145" s="86" t="s">
        <v>38</v>
      </c>
      <c r="K145" s="85" t="s">
        <v>299</v>
      </c>
      <c r="L145" t="s">
        <v>2124</v>
      </c>
      <c r="M145" t="s">
        <v>2125</v>
      </c>
      <c r="N145" t="s">
        <v>2123</v>
      </c>
    </row>
    <row r="146" spans="1:14" ht="30" x14ac:dyDescent="0.25">
      <c r="A146">
        <v>146</v>
      </c>
      <c r="B146" s="85" t="s">
        <v>1353</v>
      </c>
      <c r="C146" s="86" t="s">
        <v>1352</v>
      </c>
      <c r="D146" s="86" t="s">
        <v>43</v>
      </c>
      <c r="E146" s="86" t="s">
        <v>42</v>
      </c>
      <c r="F146" s="86" t="s">
        <v>1351</v>
      </c>
      <c r="G146" s="86" t="s">
        <v>1350</v>
      </c>
      <c r="H146" s="86"/>
      <c r="I146" s="86" t="s">
        <v>886</v>
      </c>
      <c r="J146" s="86" t="s">
        <v>38</v>
      </c>
      <c r="K146" s="85" t="s">
        <v>1349</v>
      </c>
      <c r="L146" t="s">
        <v>2124</v>
      </c>
      <c r="M146" t="s">
        <v>2125</v>
      </c>
      <c r="N146" t="s">
        <v>2123</v>
      </c>
    </row>
    <row r="147" spans="1:14" x14ac:dyDescent="0.25">
      <c r="A147">
        <v>147</v>
      </c>
      <c r="B147" s="85" t="s">
        <v>1348</v>
      </c>
      <c r="C147" s="86" t="s">
        <v>1034</v>
      </c>
      <c r="D147" s="86" t="s">
        <v>43</v>
      </c>
      <c r="E147" s="86" t="s">
        <v>42</v>
      </c>
      <c r="F147" s="86" t="s">
        <v>1347</v>
      </c>
      <c r="G147" s="86" t="s">
        <v>1346</v>
      </c>
      <c r="H147" s="86"/>
      <c r="I147" s="86" t="s">
        <v>1034</v>
      </c>
      <c r="J147" s="86" t="s">
        <v>38</v>
      </c>
      <c r="K147" s="85" t="s">
        <v>1033</v>
      </c>
      <c r="L147" t="s">
        <v>2121</v>
      </c>
      <c r="M147" t="s">
        <v>2122</v>
      </c>
      <c r="N147" t="s">
        <v>2120</v>
      </c>
    </row>
    <row r="148" spans="1:14" x14ac:dyDescent="0.25">
      <c r="A148">
        <v>148</v>
      </c>
      <c r="B148" s="85" t="s">
        <v>1345</v>
      </c>
      <c r="C148" s="86" t="s">
        <v>1344</v>
      </c>
      <c r="D148" s="86" t="s">
        <v>43</v>
      </c>
      <c r="E148" s="86" t="s">
        <v>42</v>
      </c>
      <c r="F148" s="86" t="s">
        <v>1343</v>
      </c>
      <c r="G148" s="86" t="s">
        <v>1342</v>
      </c>
      <c r="H148" s="86"/>
      <c r="I148" s="86" t="s">
        <v>1341</v>
      </c>
      <c r="J148" s="86" t="s">
        <v>38</v>
      </c>
      <c r="K148" s="85" t="s">
        <v>1340</v>
      </c>
      <c r="L148" t="s">
        <v>2124</v>
      </c>
      <c r="M148" t="s">
        <v>2125</v>
      </c>
      <c r="N148" t="s">
        <v>2123</v>
      </c>
    </row>
    <row r="149" spans="1:14" x14ac:dyDescent="0.25">
      <c r="A149">
        <v>149</v>
      </c>
      <c r="B149" s="85" t="s">
        <v>1339</v>
      </c>
      <c r="C149" s="86" t="s">
        <v>696</v>
      </c>
      <c r="D149" s="86" t="s">
        <v>43</v>
      </c>
      <c r="E149" s="86" t="s">
        <v>42</v>
      </c>
      <c r="F149" s="86" t="s">
        <v>1338</v>
      </c>
      <c r="G149" s="86" t="s">
        <v>1337</v>
      </c>
      <c r="H149" s="86"/>
      <c r="I149" s="86" t="s">
        <v>696</v>
      </c>
      <c r="J149" s="86" t="s">
        <v>38</v>
      </c>
      <c r="K149" s="85" t="s">
        <v>695</v>
      </c>
      <c r="L149" t="s">
        <v>2121</v>
      </c>
      <c r="M149" t="s">
        <v>2122</v>
      </c>
      <c r="N149" t="s">
        <v>2120</v>
      </c>
    </row>
    <row r="150" spans="1:14" x14ac:dyDescent="0.25">
      <c r="A150">
        <v>150</v>
      </c>
      <c r="B150" s="85" t="s">
        <v>1336</v>
      </c>
      <c r="C150" s="86" t="s">
        <v>1335</v>
      </c>
      <c r="D150" s="86" t="s">
        <v>43</v>
      </c>
      <c r="E150" s="86" t="s">
        <v>42</v>
      </c>
      <c r="F150" s="86" t="s">
        <v>492</v>
      </c>
      <c r="G150" s="86" t="s">
        <v>491</v>
      </c>
      <c r="H150" s="86"/>
      <c r="I150" s="86" t="s">
        <v>490</v>
      </c>
      <c r="J150" s="86" t="s">
        <v>38</v>
      </c>
      <c r="K150" s="85" t="s">
        <v>489</v>
      </c>
      <c r="L150" t="s">
        <v>2130</v>
      </c>
      <c r="M150" t="s">
        <v>2131</v>
      </c>
      <c r="N150" t="s">
        <v>2129</v>
      </c>
    </row>
    <row r="151" spans="1:14" x14ac:dyDescent="0.25">
      <c r="A151">
        <v>151</v>
      </c>
      <c r="B151" s="85" t="s">
        <v>1334</v>
      </c>
      <c r="C151" s="86" t="s">
        <v>1333</v>
      </c>
      <c r="D151" s="86" t="s">
        <v>43</v>
      </c>
      <c r="E151" s="86" t="s">
        <v>42</v>
      </c>
      <c r="F151" s="86" t="s">
        <v>190</v>
      </c>
      <c r="G151" s="86" t="s">
        <v>189</v>
      </c>
      <c r="H151" s="86"/>
      <c r="I151" s="86" t="s">
        <v>188</v>
      </c>
      <c r="J151" s="86" t="s">
        <v>38</v>
      </c>
      <c r="K151" s="85" t="s">
        <v>187</v>
      </c>
      <c r="L151" t="s">
        <v>2124</v>
      </c>
      <c r="M151" t="s">
        <v>2125</v>
      </c>
      <c r="N151" t="s">
        <v>2123</v>
      </c>
    </row>
    <row r="152" spans="1:14" x14ac:dyDescent="0.25">
      <c r="A152">
        <v>152</v>
      </c>
      <c r="B152" s="85" t="s">
        <v>1332</v>
      </c>
      <c r="C152" s="86" t="s">
        <v>1331</v>
      </c>
      <c r="D152" s="86" t="s">
        <v>267</v>
      </c>
      <c r="E152" s="86" t="s">
        <v>266</v>
      </c>
      <c r="F152" s="86" t="s">
        <v>1328</v>
      </c>
      <c r="G152" s="86" t="s">
        <v>1327</v>
      </c>
      <c r="H152" s="86"/>
      <c r="I152" s="86" t="s">
        <v>1326</v>
      </c>
      <c r="J152" s="86" t="s">
        <v>38</v>
      </c>
      <c r="K152" s="85" t="s">
        <v>1325</v>
      </c>
      <c r="L152" t="s">
        <v>2121</v>
      </c>
      <c r="M152" t="s">
        <v>2122</v>
      </c>
      <c r="N152" t="s">
        <v>2120</v>
      </c>
    </row>
    <row r="153" spans="1:14" x14ac:dyDescent="0.25">
      <c r="A153">
        <v>153</v>
      </c>
      <c r="B153" s="85" t="s">
        <v>1330</v>
      </c>
      <c r="C153" s="86" t="s">
        <v>1329</v>
      </c>
      <c r="D153" s="86" t="s">
        <v>267</v>
      </c>
      <c r="E153" s="86" t="s">
        <v>266</v>
      </c>
      <c r="F153" s="86" t="s">
        <v>1328</v>
      </c>
      <c r="G153" s="86" t="s">
        <v>1327</v>
      </c>
      <c r="H153" s="86"/>
      <c r="I153" s="86" t="s">
        <v>1326</v>
      </c>
      <c r="J153" s="86" t="s">
        <v>38</v>
      </c>
      <c r="K153" s="85" t="s">
        <v>1325</v>
      </c>
      <c r="L153" t="e">
        <v>#N/A</v>
      </c>
      <c r="M153" t="e">
        <v>#N/A</v>
      </c>
      <c r="N153" t="e">
        <v>#N/A</v>
      </c>
    </row>
    <row r="154" spans="1:14" x14ac:dyDescent="0.25">
      <c r="A154">
        <v>154</v>
      </c>
      <c r="B154" s="85" t="s">
        <v>1324</v>
      </c>
      <c r="C154" s="86" t="s">
        <v>1323</v>
      </c>
      <c r="D154" s="86" t="s">
        <v>43</v>
      </c>
      <c r="E154" s="86" t="s">
        <v>42</v>
      </c>
      <c r="F154" s="86" t="s">
        <v>1322</v>
      </c>
      <c r="G154" s="86" t="s">
        <v>99</v>
      </c>
      <c r="H154" s="86"/>
      <c r="I154" s="86" t="s">
        <v>98</v>
      </c>
      <c r="J154" s="86" t="s">
        <v>38</v>
      </c>
      <c r="K154" s="85" t="s">
        <v>97</v>
      </c>
      <c r="L154" t="s">
        <v>2121</v>
      </c>
      <c r="M154" t="s">
        <v>2122</v>
      </c>
      <c r="N154" t="s">
        <v>2120</v>
      </c>
    </row>
    <row r="155" spans="1:14" x14ac:dyDescent="0.25">
      <c r="A155">
        <v>155</v>
      </c>
      <c r="B155" s="85" t="s">
        <v>1321</v>
      </c>
      <c r="C155" s="86" t="s">
        <v>1320</v>
      </c>
      <c r="D155" s="86" t="s">
        <v>43</v>
      </c>
      <c r="E155" s="86" t="s">
        <v>42</v>
      </c>
      <c r="F155" s="86" t="s">
        <v>52</v>
      </c>
      <c r="G155" s="86" t="s">
        <v>94</v>
      </c>
      <c r="H155" s="86"/>
      <c r="I155" s="86" t="s">
        <v>50</v>
      </c>
      <c r="J155" s="86" t="s">
        <v>38</v>
      </c>
      <c r="K155" s="85" t="s">
        <v>49</v>
      </c>
      <c r="L155" t="s">
        <v>2121</v>
      </c>
      <c r="M155" t="s">
        <v>2122</v>
      </c>
      <c r="N155" t="s">
        <v>2120</v>
      </c>
    </row>
    <row r="156" spans="1:14" x14ac:dyDescent="0.25">
      <c r="A156">
        <v>156</v>
      </c>
      <c r="B156" s="85" t="s">
        <v>1319</v>
      </c>
      <c r="C156" s="86" t="s">
        <v>1318</v>
      </c>
      <c r="D156" s="86" t="s">
        <v>43</v>
      </c>
      <c r="E156" s="86" t="s">
        <v>42</v>
      </c>
      <c r="F156" s="86" t="s">
        <v>163</v>
      </c>
      <c r="G156" s="86" t="s">
        <v>892</v>
      </c>
      <c r="H156" s="86"/>
      <c r="I156" s="86" t="s">
        <v>891</v>
      </c>
      <c r="J156" s="86" t="s">
        <v>38</v>
      </c>
      <c r="K156" s="85" t="s">
        <v>619</v>
      </c>
      <c r="L156" t="s">
        <v>2121</v>
      </c>
      <c r="M156" t="s">
        <v>2122</v>
      </c>
      <c r="N156" t="s">
        <v>2120</v>
      </c>
    </row>
    <row r="157" spans="1:14" x14ac:dyDescent="0.25">
      <c r="A157">
        <v>157</v>
      </c>
      <c r="B157" s="85" t="s">
        <v>1317</v>
      </c>
      <c r="C157" s="86" t="s">
        <v>448</v>
      </c>
      <c r="D157" s="86" t="s">
        <v>43</v>
      </c>
      <c r="E157" s="86" t="s">
        <v>42</v>
      </c>
      <c r="F157" s="86" t="s">
        <v>1316</v>
      </c>
      <c r="G157" s="86" t="s">
        <v>1315</v>
      </c>
      <c r="H157" s="86"/>
      <c r="I157" s="86" t="s">
        <v>448</v>
      </c>
      <c r="J157" s="86" t="s">
        <v>38</v>
      </c>
      <c r="K157" s="85" t="s">
        <v>447</v>
      </c>
      <c r="L157" t="s">
        <v>2130</v>
      </c>
      <c r="M157" t="s">
        <v>2131</v>
      </c>
      <c r="N157" t="s">
        <v>2129</v>
      </c>
    </row>
    <row r="158" spans="1:14" x14ac:dyDescent="0.25">
      <c r="A158">
        <v>158</v>
      </c>
      <c r="B158" s="85" t="s">
        <v>1314</v>
      </c>
      <c r="C158" s="86" t="s">
        <v>1311</v>
      </c>
      <c r="D158" s="86" t="s">
        <v>43</v>
      </c>
      <c r="E158" s="86" t="s">
        <v>42</v>
      </c>
      <c r="F158" s="86" t="s">
        <v>1313</v>
      </c>
      <c r="G158" s="86" t="s">
        <v>1312</v>
      </c>
      <c r="H158" s="86"/>
      <c r="I158" s="86" t="s">
        <v>1311</v>
      </c>
      <c r="J158" s="86" t="s">
        <v>38</v>
      </c>
      <c r="K158" s="85" t="s">
        <v>1310</v>
      </c>
      <c r="L158" t="s">
        <v>2133</v>
      </c>
      <c r="M158" t="s">
        <v>2134</v>
      </c>
      <c r="N158" t="s">
        <v>2132</v>
      </c>
    </row>
    <row r="159" spans="1:14" x14ac:dyDescent="0.25">
      <c r="A159">
        <v>159</v>
      </c>
      <c r="B159" s="85" t="s">
        <v>1309</v>
      </c>
      <c r="C159" s="86" t="s">
        <v>1306</v>
      </c>
      <c r="D159" s="86" t="s">
        <v>43</v>
      </c>
      <c r="E159" s="86" t="s">
        <v>42</v>
      </c>
      <c r="F159" s="86" t="s">
        <v>1308</v>
      </c>
      <c r="G159" s="86" t="s">
        <v>1307</v>
      </c>
      <c r="H159" s="86"/>
      <c r="I159" s="86" t="s">
        <v>1306</v>
      </c>
      <c r="J159" s="86" t="s">
        <v>38</v>
      </c>
      <c r="K159" s="85" t="s">
        <v>1305</v>
      </c>
      <c r="L159" t="s">
        <v>2121</v>
      </c>
      <c r="M159" t="s">
        <v>2122</v>
      </c>
      <c r="N159" t="s">
        <v>2120</v>
      </c>
    </row>
    <row r="160" spans="1:14" x14ac:dyDescent="0.25">
      <c r="A160">
        <v>160</v>
      </c>
      <c r="B160" s="85" t="s">
        <v>1304</v>
      </c>
      <c r="C160" s="86" t="s">
        <v>101</v>
      </c>
      <c r="D160" s="86" t="s">
        <v>43</v>
      </c>
      <c r="E160" s="86" t="s">
        <v>42</v>
      </c>
      <c r="F160" s="86" t="s">
        <v>1303</v>
      </c>
      <c r="G160" s="86" t="s">
        <v>1302</v>
      </c>
      <c r="H160" s="86"/>
      <c r="I160" s="86" t="s">
        <v>101</v>
      </c>
      <c r="J160" s="86" t="s">
        <v>38</v>
      </c>
      <c r="K160" s="85" t="s">
        <v>100</v>
      </c>
      <c r="L160" t="s">
        <v>2124</v>
      </c>
      <c r="M160" t="s">
        <v>2125</v>
      </c>
      <c r="N160" t="s">
        <v>2123</v>
      </c>
    </row>
    <row r="161" spans="1:14" x14ac:dyDescent="0.25">
      <c r="A161">
        <v>161</v>
      </c>
      <c r="B161" s="85" t="s">
        <v>1301</v>
      </c>
      <c r="C161" s="86" t="s">
        <v>1300</v>
      </c>
      <c r="D161" s="86" t="s">
        <v>43</v>
      </c>
      <c r="E161" s="86" t="s">
        <v>42</v>
      </c>
      <c r="F161" s="86" t="s">
        <v>517</v>
      </c>
      <c r="G161" s="86" t="s">
        <v>516</v>
      </c>
      <c r="H161" s="86"/>
      <c r="I161" s="86" t="s">
        <v>515</v>
      </c>
      <c r="J161" s="86" t="s">
        <v>38</v>
      </c>
      <c r="K161" s="85" t="s">
        <v>514</v>
      </c>
      <c r="L161" t="s">
        <v>2121</v>
      </c>
      <c r="M161" t="s">
        <v>2122</v>
      </c>
      <c r="N161" t="s">
        <v>2120</v>
      </c>
    </row>
    <row r="162" spans="1:14" ht="30" x14ac:dyDescent="0.25">
      <c r="A162">
        <v>162</v>
      </c>
      <c r="B162" s="85" t="s">
        <v>1299</v>
      </c>
      <c r="C162" s="86" t="s">
        <v>1298</v>
      </c>
      <c r="D162" s="86" t="s">
        <v>267</v>
      </c>
      <c r="E162" s="86" t="s">
        <v>266</v>
      </c>
      <c r="F162" s="86" t="s">
        <v>1297</v>
      </c>
      <c r="G162" s="86" t="s">
        <v>1296</v>
      </c>
      <c r="H162" s="86"/>
      <c r="I162" s="86" t="s">
        <v>287</v>
      </c>
      <c r="J162" s="86" t="s">
        <v>38</v>
      </c>
      <c r="K162" s="85" t="s">
        <v>893</v>
      </c>
      <c r="L162" t="s">
        <v>2127</v>
      </c>
      <c r="M162" t="s">
        <v>2128</v>
      </c>
      <c r="N162" t="s">
        <v>2126</v>
      </c>
    </row>
    <row r="163" spans="1:14" x14ac:dyDescent="0.25">
      <c r="A163">
        <v>163</v>
      </c>
      <c r="B163" s="85" t="s">
        <v>1295</v>
      </c>
      <c r="C163" s="86" t="s">
        <v>1294</v>
      </c>
      <c r="D163" s="86" t="s">
        <v>267</v>
      </c>
      <c r="E163" s="86" t="s">
        <v>266</v>
      </c>
      <c r="F163" s="86" t="s">
        <v>1293</v>
      </c>
      <c r="G163" s="86" t="s">
        <v>1292</v>
      </c>
      <c r="H163" s="86" t="s">
        <v>1291</v>
      </c>
      <c r="I163" s="86" t="s">
        <v>101</v>
      </c>
      <c r="J163" s="86" t="s">
        <v>38</v>
      </c>
      <c r="K163" s="85" t="s">
        <v>1290</v>
      </c>
      <c r="L163" t="s">
        <v>2124</v>
      </c>
      <c r="M163" t="s">
        <v>2125</v>
      </c>
      <c r="N163" t="s">
        <v>2123</v>
      </c>
    </row>
    <row r="164" spans="1:14" x14ac:dyDescent="0.25">
      <c r="A164">
        <v>164</v>
      </c>
      <c r="B164" s="85" t="s">
        <v>1289</v>
      </c>
      <c r="C164" s="86" t="s">
        <v>1288</v>
      </c>
      <c r="D164" s="86" t="s">
        <v>267</v>
      </c>
      <c r="E164" s="86" t="s">
        <v>266</v>
      </c>
      <c r="F164" s="86" t="s">
        <v>1287</v>
      </c>
      <c r="G164" s="86" t="s">
        <v>1286</v>
      </c>
      <c r="H164" s="86"/>
      <c r="I164" s="86" t="s">
        <v>1285</v>
      </c>
      <c r="J164" s="86" t="s">
        <v>38</v>
      </c>
      <c r="K164" s="85" t="s">
        <v>1284</v>
      </c>
      <c r="L164" t="s">
        <v>2121</v>
      </c>
      <c r="M164" t="s">
        <v>2122</v>
      </c>
      <c r="N164" t="s">
        <v>2120</v>
      </c>
    </row>
    <row r="165" spans="1:14" x14ac:dyDescent="0.25">
      <c r="A165">
        <v>165</v>
      </c>
      <c r="B165" s="85" t="s">
        <v>1283</v>
      </c>
      <c r="C165" s="86" t="s">
        <v>1280</v>
      </c>
      <c r="D165" s="86" t="s">
        <v>43</v>
      </c>
      <c r="E165" s="86" t="s">
        <v>42</v>
      </c>
      <c r="F165" s="86" t="s">
        <v>1282</v>
      </c>
      <c r="G165" s="86" t="s">
        <v>1281</v>
      </c>
      <c r="H165" s="86"/>
      <c r="I165" s="86" t="s">
        <v>1280</v>
      </c>
      <c r="J165" s="86" t="s">
        <v>38</v>
      </c>
      <c r="K165" s="85" t="s">
        <v>1279</v>
      </c>
      <c r="L165" t="s">
        <v>2130</v>
      </c>
      <c r="M165" t="s">
        <v>2131</v>
      </c>
      <c r="N165" t="s">
        <v>2129</v>
      </c>
    </row>
    <row r="166" spans="1:14" x14ac:dyDescent="0.25">
      <c r="A166">
        <v>166</v>
      </c>
      <c r="B166" s="85" t="s">
        <v>1278</v>
      </c>
      <c r="C166" s="86" t="s">
        <v>1275</v>
      </c>
      <c r="D166" s="86" t="s">
        <v>43</v>
      </c>
      <c r="E166" s="86" t="s">
        <v>42</v>
      </c>
      <c r="F166" s="86" t="s">
        <v>1277</v>
      </c>
      <c r="G166" s="86" t="s">
        <v>1276</v>
      </c>
      <c r="H166" s="86"/>
      <c r="I166" s="86" t="s">
        <v>1275</v>
      </c>
      <c r="J166" s="86" t="s">
        <v>38</v>
      </c>
      <c r="K166" s="85" t="s">
        <v>1274</v>
      </c>
      <c r="L166" t="s">
        <v>2130</v>
      </c>
      <c r="M166" t="s">
        <v>2131</v>
      </c>
      <c r="N166" t="s">
        <v>2129</v>
      </c>
    </row>
    <row r="167" spans="1:14" x14ac:dyDescent="0.25">
      <c r="A167">
        <v>167</v>
      </c>
      <c r="B167" s="85" t="s">
        <v>1273</v>
      </c>
      <c r="C167" s="86" t="s">
        <v>1272</v>
      </c>
      <c r="D167" s="86" t="s">
        <v>43</v>
      </c>
      <c r="E167" s="86" t="s">
        <v>42</v>
      </c>
      <c r="F167" s="86" t="s">
        <v>247</v>
      </c>
      <c r="G167" s="86" t="s">
        <v>246</v>
      </c>
      <c r="H167" s="86"/>
      <c r="I167" s="86" t="s">
        <v>245</v>
      </c>
      <c r="J167" s="86" t="s">
        <v>38</v>
      </c>
      <c r="K167" s="85" t="s">
        <v>244</v>
      </c>
      <c r="L167" t="s">
        <v>2133</v>
      </c>
      <c r="M167" t="s">
        <v>2134</v>
      </c>
      <c r="N167" t="s">
        <v>2132</v>
      </c>
    </row>
    <row r="168" spans="1:14" x14ac:dyDescent="0.25">
      <c r="A168">
        <v>168</v>
      </c>
      <c r="B168" s="85" t="s">
        <v>1271</v>
      </c>
      <c r="C168" s="86" t="s">
        <v>1268</v>
      </c>
      <c r="D168" s="86" t="s">
        <v>43</v>
      </c>
      <c r="E168" s="86" t="s">
        <v>42</v>
      </c>
      <c r="F168" s="86" t="s">
        <v>1270</v>
      </c>
      <c r="G168" s="86" t="s">
        <v>1269</v>
      </c>
      <c r="H168" s="86"/>
      <c r="I168" s="86" t="s">
        <v>1268</v>
      </c>
      <c r="J168" s="86" t="s">
        <v>38</v>
      </c>
      <c r="K168" s="85" t="s">
        <v>1267</v>
      </c>
      <c r="L168" t="s">
        <v>2127</v>
      </c>
      <c r="M168" t="s">
        <v>2128</v>
      </c>
      <c r="N168" t="s">
        <v>2126</v>
      </c>
    </row>
    <row r="169" spans="1:14" x14ac:dyDescent="0.25">
      <c r="A169">
        <v>169</v>
      </c>
      <c r="B169" s="85" t="s">
        <v>1266</v>
      </c>
      <c r="C169" s="86" t="s">
        <v>748</v>
      </c>
      <c r="D169" s="86" t="s">
        <v>43</v>
      </c>
      <c r="E169" s="86" t="s">
        <v>42</v>
      </c>
      <c r="F169" s="86" t="s">
        <v>1265</v>
      </c>
      <c r="G169" s="86" t="s">
        <v>1264</v>
      </c>
      <c r="H169" s="86"/>
      <c r="I169" s="86" t="s">
        <v>748</v>
      </c>
      <c r="J169" s="86" t="s">
        <v>38</v>
      </c>
      <c r="K169" s="85" t="s">
        <v>747</v>
      </c>
      <c r="L169" t="s">
        <v>2121</v>
      </c>
      <c r="M169" t="s">
        <v>2122</v>
      </c>
      <c r="N169" t="s">
        <v>2120</v>
      </c>
    </row>
    <row r="170" spans="1:14" x14ac:dyDescent="0.25">
      <c r="A170">
        <v>170</v>
      </c>
      <c r="B170" s="85" t="s">
        <v>1263</v>
      </c>
      <c r="C170" s="86" t="s">
        <v>1262</v>
      </c>
      <c r="D170" s="86" t="s">
        <v>267</v>
      </c>
      <c r="E170" s="86" t="s">
        <v>266</v>
      </c>
      <c r="F170" s="86" t="s">
        <v>1261</v>
      </c>
      <c r="G170" s="86" t="s">
        <v>1260</v>
      </c>
      <c r="H170" s="86"/>
      <c r="I170" s="86" t="s">
        <v>748</v>
      </c>
      <c r="J170" s="86" t="s">
        <v>38</v>
      </c>
      <c r="K170" s="85" t="s">
        <v>747</v>
      </c>
      <c r="L170" t="s">
        <v>2121</v>
      </c>
      <c r="M170" t="s">
        <v>2122</v>
      </c>
      <c r="N170" t="s">
        <v>2120</v>
      </c>
    </row>
    <row r="171" spans="1:14" x14ac:dyDescent="0.25">
      <c r="A171">
        <v>171</v>
      </c>
      <c r="B171" s="85" t="s">
        <v>1259</v>
      </c>
      <c r="C171" s="86" t="s">
        <v>1256</v>
      </c>
      <c r="D171" s="86" t="s">
        <v>43</v>
      </c>
      <c r="E171" s="86" t="s">
        <v>42</v>
      </c>
      <c r="F171" s="86" t="s">
        <v>1258</v>
      </c>
      <c r="G171" s="86" t="s">
        <v>1257</v>
      </c>
      <c r="H171" s="86"/>
      <c r="I171" s="86" t="s">
        <v>1256</v>
      </c>
      <c r="J171" s="86" t="s">
        <v>38</v>
      </c>
      <c r="K171" s="85" t="s">
        <v>1255</v>
      </c>
      <c r="L171" t="s">
        <v>2133</v>
      </c>
      <c r="M171" t="s">
        <v>2134</v>
      </c>
      <c r="N171" t="s">
        <v>2132</v>
      </c>
    </row>
    <row r="172" spans="1:14" x14ac:dyDescent="0.25">
      <c r="A172">
        <v>172</v>
      </c>
      <c r="B172" s="85" t="s">
        <v>1254</v>
      </c>
      <c r="C172" s="86" t="s">
        <v>1251</v>
      </c>
      <c r="D172" s="86" t="s">
        <v>43</v>
      </c>
      <c r="E172" s="86" t="s">
        <v>42</v>
      </c>
      <c r="F172" s="86" t="s">
        <v>1253</v>
      </c>
      <c r="G172" s="86" t="s">
        <v>1252</v>
      </c>
      <c r="H172" s="86"/>
      <c r="I172" s="86" t="s">
        <v>1251</v>
      </c>
      <c r="J172" s="86" t="s">
        <v>38</v>
      </c>
      <c r="K172" s="85" t="s">
        <v>1250</v>
      </c>
      <c r="L172" t="s">
        <v>2127</v>
      </c>
      <c r="M172" t="s">
        <v>2128</v>
      </c>
      <c r="N172" t="s">
        <v>2126</v>
      </c>
    </row>
    <row r="173" spans="1:14" x14ac:dyDescent="0.25">
      <c r="A173">
        <v>173</v>
      </c>
      <c r="B173" s="85" t="s">
        <v>1249</v>
      </c>
      <c r="C173" s="86" t="s">
        <v>1246</v>
      </c>
      <c r="D173" s="86" t="s">
        <v>43</v>
      </c>
      <c r="E173" s="86" t="s">
        <v>42</v>
      </c>
      <c r="F173" s="86" t="s">
        <v>1248</v>
      </c>
      <c r="G173" s="86" t="s">
        <v>1247</v>
      </c>
      <c r="H173" s="86"/>
      <c r="I173" s="86" t="s">
        <v>1246</v>
      </c>
      <c r="J173" s="86" t="s">
        <v>38</v>
      </c>
      <c r="K173" s="85" t="s">
        <v>1245</v>
      </c>
      <c r="L173" t="s">
        <v>2133</v>
      </c>
      <c r="M173" t="s">
        <v>2134</v>
      </c>
      <c r="N173" t="s">
        <v>2132</v>
      </c>
    </row>
    <row r="174" spans="1:14" x14ac:dyDescent="0.25">
      <c r="A174">
        <v>174</v>
      </c>
      <c r="B174" s="85" t="s">
        <v>1244</v>
      </c>
      <c r="C174" s="86" t="s">
        <v>1241</v>
      </c>
      <c r="D174" s="86" t="s">
        <v>43</v>
      </c>
      <c r="E174" s="86" t="s">
        <v>42</v>
      </c>
      <c r="F174" s="86" t="s">
        <v>1243</v>
      </c>
      <c r="G174" s="86" t="s">
        <v>1242</v>
      </c>
      <c r="H174" s="86"/>
      <c r="I174" s="86" t="s">
        <v>1241</v>
      </c>
      <c r="J174" s="86" t="s">
        <v>38</v>
      </c>
      <c r="K174" s="85" t="s">
        <v>1240</v>
      </c>
      <c r="L174" t="s">
        <v>2130</v>
      </c>
      <c r="M174" t="s">
        <v>2131</v>
      </c>
      <c r="N174" t="s">
        <v>2129</v>
      </c>
    </row>
    <row r="175" spans="1:14" x14ac:dyDescent="0.25">
      <c r="A175">
        <v>175</v>
      </c>
      <c r="B175" s="85" t="s">
        <v>1239</v>
      </c>
      <c r="C175" s="86" t="s">
        <v>1238</v>
      </c>
      <c r="D175" s="86" t="s">
        <v>267</v>
      </c>
      <c r="E175" s="86" t="s">
        <v>266</v>
      </c>
      <c r="F175" s="86" t="s">
        <v>1237</v>
      </c>
      <c r="G175" s="86" t="s">
        <v>1236</v>
      </c>
      <c r="H175" s="86"/>
      <c r="I175" s="86" t="s">
        <v>300</v>
      </c>
      <c r="J175" s="86" t="s">
        <v>38</v>
      </c>
      <c r="K175" s="85" t="s">
        <v>299</v>
      </c>
      <c r="L175" t="s">
        <v>2127</v>
      </c>
      <c r="M175" t="s">
        <v>2128</v>
      </c>
      <c r="N175" t="s">
        <v>2126</v>
      </c>
    </row>
    <row r="176" spans="1:14" x14ac:dyDescent="0.25">
      <c r="A176">
        <v>176</v>
      </c>
      <c r="B176" s="85" t="s">
        <v>1235</v>
      </c>
      <c r="C176" s="86" t="s">
        <v>1234</v>
      </c>
      <c r="D176" s="86" t="s">
        <v>43</v>
      </c>
      <c r="E176" s="86" t="s">
        <v>42</v>
      </c>
      <c r="F176" s="86" t="s">
        <v>1233</v>
      </c>
      <c r="G176" s="86" t="s">
        <v>1232</v>
      </c>
      <c r="H176" s="86" t="s">
        <v>1231</v>
      </c>
      <c r="I176" s="86" t="s">
        <v>931</v>
      </c>
      <c r="J176" s="86" t="s">
        <v>38</v>
      </c>
      <c r="K176" s="85" t="s">
        <v>930</v>
      </c>
      <c r="L176" t="s">
        <v>2137</v>
      </c>
      <c r="M176">
        <v>0</v>
      </c>
      <c r="N176" t="s">
        <v>1234</v>
      </c>
    </row>
    <row r="177" spans="1:14" x14ac:dyDescent="0.25">
      <c r="A177">
        <v>177</v>
      </c>
      <c r="B177" s="85" t="s">
        <v>1230</v>
      </c>
      <c r="C177" s="86" t="s">
        <v>1227</v>
      </c>
      <c r="D177" s="86" t="s">
        <v>43</v>
      </c>
      <c r="E177" s="86" t="s">
        <v>42</v>
      </c>
      <c r="F177" s="86" t="s">
        <v>1229</v>
      </c>
      <c r="G177" s="86" t="s">
        <v>1228</v>
      </c>
      <c r="H177" s="86"/>
      <c r="I177" s="86" t="s">
        <v>1227</v>
      </c>
      <c r="J177" s="86" t="s">
        <v>38</v>
      </c>
      <c r="K177" s="85" t="s">
        <v>1226</v>
      </c>
      <c r="L177" t="s">
        <v>2124</v>
      </c>
      <c r="M177" t="s">
        <v>2125</v>
      </c>
      <c r="N177" t="s">
        <v>2123</v>
      </c>
    </row>
    <row r="178" spans="1:14" x14ac:dyDescent="0.25">
      <c r="A178">
        <v>178</v>
      </c>
      <c r="B178" s="85" t="s">
        <v>1225</v>
      </c>
      <c r="C178" s="86" t="s">
        <v>1224</v>
      </c>
      <c r="D178" s="86" t="s">
        <v>267</v>
      </c>
      <c r="E178" s="86" t="s">
        <v>266</v>
      </c>
      <c r="F178" s="86" t="s">
        <v>1217</v>
      </c>
      <c r="G178" s="86" t="s">
        <v>1223</v>
      </c>
      <c r="H178" s="86" t="s">
        <v>1222</v>
      </c>
      <c r="I178" s="86" t="s">
        <v>1221</v>
      </c>
      <c r="J178" s="86" t="s">
        <v>38</v>
      </c>
      <c r="K178" s="85" t="s">
        <v>1220</v>
      </c>
      <c r="L178" t="s">
        <v>2124</v>
      </c>
      <c r="M178" t="s">
        <v>2125</v>
      </c>
      <c r="N178" t="s">
        <v>2123</v>
      </c>
    </row>
    <row r="179" spans="1:14" x14ac:dyDescent="0.25">
      <c r="A179">
        <v>179</v>
      </c>
      <c r="B179" s="85" t="s">
        <v>1219</v>
      </c>
      <c r="C179" s="86" t="s">
        <v>1218</v>
      </c>
      <c r="D179" s="86" t="s">
        <v>267</v>
      </c>
      <c r="E179" s="86" t="s">
        <v>266</v>
      </c>
      <c r="F179" s="86" t="s">
        <v>1217</v>
      </c>
      <c r="G179" s="86" t="s">
        <v>1216</v>
      </c>
      <c r="H179" s="86"/>
      <c r="I179" s="86" t="s">
        <v>1118</v>
      </c>
      <c r="J179" s="86" t="s">
        <v>38</v>
      </c>
      <c r="K179" s="85" t="s">
        <v>1215</v>
      </c>
      <c r="L179" t="s">
        <v>2124</v>
      </c>
      <c r="M179" t="s">
        <v>2125</v>
      </c>
      <c r="N179" t="s">
        <v>2123</v>
      </c>
    </row>
    <row r="180" spans="1:14" x14ac:dyDescent="0.25">
      <c r="A180">
        <v>180</v>
      </c>
      <c r="B180" s="85" t="s">
        <v>1214</v>
      </c>
      <c r="C180" s="86" t="s">
        <v>1213</v>
      </c>
      <c r="D180" s="86" t="s">
        <v>43</v>
      </c>
      <c r="E180" s="86" t="s">
        <v>42</v>
      </c>
      <c r="F180" s="86" t="s">
        <v>1212</v>
      </c>
      <c r="G180" s="86" t="s">
        <v>1211</v>
      </c>
      <c r="H180" s="86"/>
      <c r="I180" s="86" t="s">
        <v>864</v>
      </c>
      <c r="J180" s="86" t="s">
        <v>38</v>
      </c>
      <c r="K180" s="85" t="s">
        <v>863</v>
      </c>
      <c r="L180" t="s">
        <v>2130</v>
      </c>
      <c r="M180" t="s">
        <v>2131</v>
      </c>
      <c r="N180" t="s">
        <v>2129</v>
      </c>
    </row>
    <row r="181" spans="1:14" x14ac:dyDescent="0.25">
      <c r="A181">
        <v>181</v>
      </c>
      <c r="B181" s="85" t="s">
        <v>1210</v>
      </c>
      <c r="C181" s="86" t="s">
        <v>490</v>
      </c>
      <c r="D181" s="86" t="s">
        <v>43</v>
      </c>
      <c r="E181" s="86" t="s">
        <v>42</v>
      </c>
      <c r="F181" s="86" t="s">
        <v>492</v>
      </c>
      <c r="G181" s="86" t="s">
        <v>491</v>
      </c>
      <c r="H181" s="86"/>
      <c r="I181" s="86" t="s">
        <v>490</v>
      </c>
      <c r="J181" s="86" t="s">
        <v>38</v>
      </c>
      <c r="K181" s="85" t="s">
        <v>489</v>
      </c>
      <c r="L181" t="s">
        <v>2130</v>
      </c>
      <c r="M181" t="s">
        <v>2131</v>
      </c>
      <c r="N181" t="s">
        <v>2129</v>
      </c>
    </row>
    <row r="182" spans="1:14" x14ac:dyDescent="0.25">
      <c r="A182">
        <v>182</v>
      </c>
      <c r="B182" s="85" t="s">
        <v>1205</v>
      </c>
      <c r="C182" s="86" t="s">
        <v>1203</v>
      </c>
      <c r="D182" s="86" t="s">
        <v>43</v>
      </c>
      <c r="E182" s="86" t="s">
        <v>42</v>
      </c>
      <c r="F182" s="86" t="s">
        <v>92</v>
      </c>
      <c r="G182" s="86" t="s">
        <v>1204</v>
      </c>
      <c r="H182" s="86"/>
      <c r="I182" s="86" t="s">
        <v>1203</v>
      </c>
      <c r="J182" s="86" t="s">
        <v>38</v>
      </c>
      <c r="K182" s="85" t="s">
        <v>1202</v>
      </c>
      <c r="L182" t="s">
        <v>2121</v>
      </c>
      <c r="M182" t="s">
        <v>2122</v>
      </c>
      <c r="N182" t="s">
        <v>2120</v>
      </c>
    </row>
    <row r="183" spans="1:14" x14ac:dyDescent="0.25">
      <c r="A183">
        <v>183</v>
      </c>
      <c r="B183" s="85" t="s">
        <v>1201</v>
      </c>
      <c r="C183" s="86" t="s">
        <v>1193</v>
      </c>
      <c r="D183" s="86" t="s">
        <v>43</v>
      </c>
      <c r="E183" s="86" t="s">
        <v>42</v>
      </c>
      <c r="F183" s="86" t="s">
        <v>1200</v>
      </c>
      <c r="G183" s="86" t="s">
        <v>1199</v>
      </c>
      <c r="H183" s="86"/>
      <c r="I183" s="86" t="s">
        <v>1193</v>
      </c>
      <c r="J183" s="86" t="s">
        <v>38</v>
      </c>
      <c r="K183" s="85" t="s">
        <v>1198</v>
      </c>
      <c r="L183" t="s">
        <v>2124</v>
      </c>
      <c r="M183" t="s">
        <v>2125</v>
      </c>
      <c r="N183" t="s">
        <v>2123</v>
      </c>
    </row>
    <row r="184" spans="1:14" x14ac:dyDescent="0.25">
      <c r="A184">
        <v>184</v>
      </c>
      <c r="B184" s="85" t="s">
        <v>1197</v>
      </c>
      <c r="C184" s="86" t="s">
        <v>1196</v>
      </c>
      <c r="D184" s="86" t="s">
        <v>267</v>
      </c>
      <c r="E184" s="86" t="s">
        <v>266</v>
      </c>
      <c r="F184" s="86" t="s">
        <v>1195</v>
      </c>
      <c r="G184" s="86" t="s">
        <v>1194</v>
      </c>
      <c r="H184" s="86"/>
      <c r="I184" s="86" t="s">
        <v>1193</v>
      </c>
      <c r="J184" s="86" t="s">
        <v>38</v>
      </c>
      <c r="K184" s="85" t="s">
        <v>1192</v>
      </c>
      <c r="L184" t="s">
        <v>2124</v>
      </c>
      <c r="M184" t="s">
        <v>2125</v>
      </c>
      <c r="N184" t="s">
        <v>2123</v>
      </c>
    </row>
    <row r="185" spans="1:14" x14ac:dyDescent="0.25">
      <c r="A185">
        <v>185</v>
      </c>
      <c r="B185" s="85" t="s">
        <v>1191</v>
      </c>
      <c r="C185" s="86" t="s">
        <v>297</v>
      </c>
      <c r="D185" s="86" t="s">
        <v>43</v>
      </c>
      <c r="E185" s="86" t="s">
        <v>42</v>
      </c>
      <c r="F185" s="86" t="s">
        <v>298</v>
      </c>
      <c r="G185" s="86" t="s">
        <v>1190</v>
      </c>
      <c r="H185" s="86"/>
      <c r="I185" s="86" t="s">
        <v>297</v>
      </c>
      <c r="J185" s="86" t="s">
        <v>38</v>
      </c>
      <c r="K185" s="85" t="s">
        <v>296</v>
      </c>
      <c r="L185" t="s">
        <v>2121</v>
      </c>
      <c r="M185" t="s">
        <v>2122</v>
      </c>
      <c r="N185" t="s">
        <v>2120</v>
      </c>
    </row>
    <row r="186" spans="1:14" x14ac:dyDescent="0.25">
      <c r="A186">
        <v>186</v>
      </c>
      <c r="B186" s="85" t="s">
        <v>1189</v>
      </c>
      <c r="C186" s="86" t="s">
        <v>1186</v>
      </c>
      <c r="D186" s="86" t="s">
        <v>43</v>
      </c>
      <c r="E186" s="86" t="s">
        <v>42</v>
      </c>
      <c r="F186" s="86" t="s">
        <v>1188</v>
      </c>
      <c r="G186" s="86" t="s">
        <v>1187</v>
      </c>
      <c r="H186" s="86"/>
      <c r="I186" s="86" t="s">
        <v>1186</v>
      </c>
      <c r="J186" s="86" t="s">
        <v>38</v>
      </c>
      <c r="K186" s="85" t="s">
        <v>1185</v>
      </c>
      <c r="L186" t="s">
        <v>2133</v>
      </c>
      <c r="M186" t="s">
        <v>2134</v>
      </c>
      <c r="N186" t="s">
        <v>2132</v>
      </c>
    </row>
    <row r="187" spans="1:14" x14ac:dyDescent="0.25">
      <c r="A187">
        <v>187</v>
      </c>
      <c r="B187" s="85" t="s">
        <v>1184</v>
      </c>
      <c r="C187" s="86" t="s">
        <v>1181</v>
      </c>
      <c r="D187" s="86" t="s">
        <v>43</v>
      </c>
      <c r="E187" s="86" t="s">
        <v>42</v>
      </c>
      <c r="F187" s="86" t="s">
        <v>1183</v>
      </c>
      <c r="G187" s="86" t="s">
        <v>1182</v>
      </c>
      <c r="H187" s="86"/>
      <c r="I187" s="86" t="s">
        <v>1181</v>
      </c>
      <c r="J187" s="86" t="s">
        <v>38</v>
      </c>
      <c r="K187" s="85" t="s">
        <v>1180</v>
      </c>
      <c r="L187" t="s">
        <v>2121</v>
      </c>
      <c r="M187" t="s">
        <v>2122</v>
      </c>
      <c r="N187" t="s">
        <v>2120</v>
      </c>
    </row>
    <row r="188" spans="1:14" x14ac:dyDescent="0.25">
      <c r="A188">
        <v>188</v>
      </c>
      <c r="B188" s="85" t="s">
        <v>1179</v>
      </c>
      <c r="C188" s="86" t="s">
        <v>1176</v>
      </c>
      <c r="D188" s="86" t="s">
        <v>43</v>
      </c>
      <c r="E188" s="86" t="s">
        <v>42</v>
      </c>
      <c r="F188" s="86" t="s">
        <v>1178</v>
      </c>
      <c r="G188" s="86" t="s">
        <v>1177</v>
      </c>
      <c r="H188" s="86"/>
      <c r="I188" s="86" t="s">
        <v>1176</v>
      </c>
      <c r="J188" s="86" t="s">
        <v>38</v>
      </c>
      <c r="K188" s="85" t="s">
        <v>1175</v>
      </c>
      <c r="L188" t="s">
        <v>2133</v>
      </c>
      <c r="M188" t="s">
        <v>2134</v>
      </c>
      <c r="N188" t="s">
        <v>2132</v>
      </c>
    </row>
    <row r="189" spans="1:14" x14ac:dyDescent="0.25">
      <c r="A189">
        <v>189</v>
      </c>
      <c r="B189" s="85" t="s">
        <v>1174</v>
      </c>
      <c r="C189" s="86" t="s">
        <v>1173</v>
      </c>
      <c r="D189" s="86" t="s">
        <v>43</v>
      </c>
      <c r="E189" s="86" t="s">
        <v>42</v>
      </c>
      <c r="F189" s="86" t="s">
        <v>194</v>
      </c>
      <c r="G189" s="86" t="s">
        <v>193</v>
      </c>
      <c r="H189" s="86"/>
      <c r="I189" s="86" t="s">
        <v>192</v>
      </c>
      <c r="J189" s="86" t="s">
        <v>38</v>
      </c>
      <c r="K189" s="85" t="s">
        <v>191</v>
      </c>
      <c r="L189" t="s">
        <v>2121</v>
      </c>
      <c r="M189" t="s">
        <v>2122</v>
      </c>
      <c r="N189" t="s">
        <v>2120</v>
      </c>
    </row>
    <row r="190" spans="1:14" x14ac:dyDescent="0.25">
      <c r="A190">
        <v>190</v>
      </c>
      <c r="B190" s="85" t="s">
        <v>1172</v>
      </c>
      <c r="C190" s="86" t="s">
        <v>961</v>
      </c>
      <c r="D190" s="86" t="s">
        <v>43</v>
      </c>
      <c r="E190" s="86" t="s">
        <v>42</v>
      </c>
      <c r="F190" s="86" t="s">
        <v>1171</v>
      </c>
      <c r="G190" s="86" t="s">
        <v>1170</v>
      </c>
      <c r="H190" s="86"/>
      <c r="I190" s="86" t="s">
        <v>961</v>
      </c>
      <c r="J190" s="86" t="s">
        <v>38</v>
      </c>
      <c r="K190" s="85" t="s">
        <v>1169</v>
      </c>
      <c r="L190" t="s">
        <v>2127</v>
      </c>
      <c r="M190" t="s">
        <v>2128</v>
      </c>
      <c r="N190" t="s">
        <v>2126</v>
      </c>
    </row>
    <row r="191" spans="1:14" x14ac:dyDescent="0.25">
      <c r="A191">
        <v>191</v>
      </c>
      <c r="B191" s="85" t="s">
        <v>1168</v>
      </c>
      <c r="C191" s="86" t="s">
        <v>1167</v>
      </c>
      <c r="D191" s="86" t="s">
        <v>267</v>
      </c>
      <c r="E191" s="86" t="s">
        <v>266</v>
      </c>
      <c r="F191" s="86" t="s">
        <v>1166</v>
      </c>
      <c r="G191" s="86" t="s">
        <v>1165</v>
      </c>
      <c r="H191" s="86" t="s">
        <v>1164</v>
      </c>
      <c r="I191" s="86" t="s">
        <v>263</v>
      </c>
      <c r="J191" s="86" t="s">
        <v>38</v>
      </c>
      <c r="K191" s="85" t="s">
        <v>405</v>
      </c>
      <c r="L191" t="s">
        <v>2121</v>
      </c>
      <c r="M191" t="s">
        <v>2122</v>
      </c>
      <c r="N191" t="s">
        <v>2120</v>
      </c>
    </row>
    <row r="192" spans="1:14" x14ac:dyDescent="0.25">
      <c r="A192">
        <v>192</v>
      </c>
      <c r="B192" s="85" t="s">
        <v>1163</v>
      </c>
      <c r="C192" s="86" t="s">
        <v>1160</v>
      </c>
      <c r="D192" s="86" t="s">
        <v>43</v>
      </c>
      <c r="E192" s="86" t="s">
        <v>42</v>
      </c>
      <c r="F192" s="86" t="s">
        <v>1162</v>
      </c>
      <c r="G192" s="86" t="s">
        <v>1161</v>
      </c>
      <c r="H192" s="86"/>
      <c r="I192" s="86" t="s">
        <v>1160</v>
      </c>
      <c r="J192" s="86" t="s">
        <v>38</v>
      </c>
      <c r="K192" s="85" t="s">
        <v>1159</v>
      </c>
      <c r="L192" t="s">
        <v>2127</v>
      </c>
      <c r="M192" t="s">
        <v>2128</v>
      </c>
      <c r="N192" t="s">
        <v>2126</v>
      </c>
    </row>
    <row r="193" spans="1:14" x14ac:dyDescent="0.25">
      <c r="A193">
        <v>193</v>
      </c>
      <c r="B193" s="85" t="s">
        <v>1158</v>
      </c>
      <c r="C193" s="86" t="s">
        <v>1157</v>
      </c>
      <c r="D193" s="86" t="s">
        <v>43</v>
      </c>
      <c r="E193" s="86" t="s">
        <v>42</v>
      </c>
      <c r="F193" s="86" t="s">
        <v>1156</v>
      </c>
      <c r="G193" s="86" t="s">
        <v>1155</v>
      </c>
      <c r="H193" s="86"/>
      <c r="I193" s="86" t="s">
        <v>375</v>
      </c>
      <c r="J193" s="86" t="s">
        <v>38</v>
      </c>
      <c r="K193" s="85" t="s">
        <v>374</v>
      </c>
      <c r="L193" t="s">
        <v>2127</v>
      </c>
      <c r="M193" t="s">
        <v>2128</v>
      </c>
      <c r="N193" t="s">
        <v>2126</v>
      </c>
    </row>
    <row r="194" spans="1:14" x14ac:dyDescent="0.25">
      <c r="A194">
        <v>194</v>
      </c>
      <c r="B194" s="85" t="s">
        <v>1154</v>
      </c>
      <c r="C194" s="86" t="s">
        <v>1151</v>
      </c>
      <c r="D194" s="86" t="s">
        <v>43</v>
      </c>
      <c r="E194" s="86" t="s">
        <v>42</v>
      </c>
      <c r="F194" s="86" t="s">
        <v>1153</v>
      </c>
      <c r="G194" s="86" t="s">
        <v>1152</v>
      </c>
      <c r="H194" s="86"/>
      <c r="I194" s="86" t="s">
        <v>1151</v>
      </c>
      <c r="J194" s="86" t="s">
        <v>38</v>
      </c>
      <c r="K194" s="85" t="s">
        <v>1150</v>
      </c>
      <c r="L194" t="s">
        <v>2133</v>
      </c>
      <c r="M194" t="s">
        <v>2134</v>
      </c>
      <c r="N194" t="s">
        <v>2132</v>
      </c>
    </row>
    <row r="195" spans="1:14" x14ac:dyDescent="0.25">
      <c r="A195">
        <v>195</v>
      </c>
      <c r="B195" s="85" t="s">
        <v>1149</v>
      </c>
      <c r="C195" s="86" t="s">
        <v>1146</v>
      </c>
      <c r="D195" s="86" t="s">
        <v>43</v>
      </c>
      <c r="E195" s="86" t="s">
        <v>42</v>
      </c>
      <c r="F195" s="86" t="s">
        <v>1148</v>
      </c>
      <c r="G195" s="86" t="s">
        <v>1147</v>
      </c>
      <c r="H195" s="86"/>
      <c r="I195" s="86" t="s">
        <v>1146</v>
      </c>
      <c r="J195" s="86" t="s">
        <v>38</v>
      </c>
      <c r="K195" s="85" t="s">
        <v>1145</v>
      </c>
      <c r="L195" t="s">
        <v>2121</v>
      </c>
      <c r="M195" t="s">
        <v>2122</v>
      </c>
      <c r="N195" t="s">
        <v>2120</v>
      </c>
    </row>
    <row r="196" spans="1:14" x14ac:dyDescent="0.25">
      <c r="A196">
        <v>196</v>
      </c>
      <c r="B196" s="85" t="s">
        <v>1144</v>
      </c>
      <c r="C196" s="86" t="s">
        <v>1133</v>
      </c>
      <c r="D196" s="86" t="s">
        <v>43</v>
      </c>
      <c r="E196" s="86" t="s">
        <v>42</v>
      </c>
      <c r="F196" s="86" t="s">
        <v>1143</v>
      </c>
      <c r="G196" s="86" t="s">
        <v>1142</v>
      </c>
      <c r="H196" s="86"/>
      <c r="I196" s="86" t="s">
        <v>1133</v>
      </c>
      <c r="J196" s="86" t="s">
        <v>38</v>
      </c>
      <c r="K196" s="85" t="s">
        <v>1132</v>
      </c>
      <c r="L196" t="s">
        <v>2124</v>
      </c>
      <c r="M196" t="s">
        <v>2125</v>
      </c>
      <c r="N196" t="s">
        <v>2123</v>
      </c>
    </row>
    <row r="197" spans="1:14" x14ac:dyDescent="0.25">
      <c r="A197">
        <v>197</v>
      </c>
      <c r="B197" s="85" t="s">
        <v>1141</v>
      </c>
      <c r="C197" s="86" t="s">
        <v>1140</v>
      </c>
      <c r="D197" s="86" t="s">
        <v>267</v>
      </c>
      <c r="E197" s="86" t="s">
        <v>266</v>
      </c>
      <c r="F197" s="86" t="s">
        <v>1139</v>
      </c>
      <c r="G197" s="86" t="s">
        <v>1138</v>
      </c>
      <c r="H197" s="86"/>
      <c r="I197" s="86" t="s">
        <v>1133</v>
      </c>
      <c r="J197" s="86" t="s">
        <v>38</v>
      </c>
      <c r="K197" s="85" t="s">
        <v>1132</v>
      </c>
      <c r="L197" t="s">
        <v>2124</v>
      </c>
      <c r="M197" t="s">
        <v>2125</v>
      </c>
      <c r="N197" t="s">
        <v>2123</v>
      </c>
    </row>
    <row r="198" spans="1:14" x14ac:dyDescent="0.25">
      <c r="A198">
        <v>198</v>
      </c>
      <c r="B198" s="85" t="s">
        <v>1137</v>
      </c>
      <c r="C198" s="86" t="s">
        <v>1136</v>
      </c>
      <c r="D198" s="86" t="s">
        <v>267</v>
      </c>
      <c r="E198" s="86" t="s">
        <v>266</v>
      </c>
      <c r="F198" s="86" t="s">
        <v>1135</v>
      </c>
      <c r="G198" s="86" t="s">
        <v>1134</v>
      </c>
      <c r="H198" s="86"/>
      <c r="I198" s="86" t="s">
        <v>1133</v>
      </c>
      <c r="J198" s="86" t="s">
        <v>38</v>
      </c>
      <c r="K198" s="85" t="s">
        <v>1132</v>
      </c>
      <c r="L198" t="s">
        <v>2124</v>
      </c>
      <c r="M198" t="s">
        <v>2125</v>
      </c>
      <c r="N198" t="s">
        <v>2123</v>
      </c>
    </row>
    <row r="199" spans="1:14" x14ac:dyDescent="0.25">
      <c r="A199">
        <v>199</v>
      </c>
      <c r="B199" s="85" t="s">
        <v>1131</v>
      </c>
      <c r="C199" s="86" t="s">
        <v>1128</v>
      </c>
      <c r="D199" s="86" t="s">
        <v>43</v>
      </c>
      <c r="E199" s="86" t="s">
        <v>42</v>
      </c>
      <c r="F199" s="86" t="s">
        <v>1130</v>
      </c>
      <c r="G199" s="86" t="s">
        <v>1129</v>
      </c>
      <c r="H199" s="86"/>
      <c r="I199" s="86" t="s">
        <v>1128</v>
      </c>
      <c r="J199" s="86" t="s">
        <v>38</v>
      </c>
      <c r="K199" s="85" t="s">
        <v>1127</v>
      </c>
      <c r="L199" t="s">
        <v>2121</v>
      </c>
      <c r="M199" t="s">
        <v>2122</v>
      </c>
      <c r="N199" t="s">
        <v>2120</v>
      </c>
    </row>
    <row r="200" spans="1:14" x14ac:dyDescent="0.25">
      <c r="A200">
        <v>200</v>
      </c>
      <c r="B200" s="85" t="s">
        <v>1126</v>
      </c>
      <c r="C200" s="86" t="s">
        <v>1123</v>
      </c>
      <c r="D200" s="86" t="s">
        <v>43</v>
      </c>
      <c r="E200" s="86" t="s">
        <v>42</v>
      </c>
      <c r="F200" s="86" t="s">
        <v>1125</v>
      </c>
      <c r="G200" s="86" t="s">
        <v>1124</v>
      </c>
      <c r="H200" s="86"/>
      <c r="I200" s="86" t="s">
        <v>1123</v>
      </c>
      <c r="J200" s="86" t="s">
        <v>38</v>
      </c>
      <c r="K200" s="85" t="s">
        <v>1122</v>
      </c>
      <c r="L200" t="s">
        <v>2133</v>
      </c>
      <c r="M200" t="s">
        <v>2134</v>
      </c>
      <c r="N200" t="s">
        <v>2132</v>
      </c>
    </row>
    <row r="201" spans="1:14" x14ac:dyDescent="0.25">
      <c r="A201">
        <v>201</v>
      </c>
      <c r="B201" s="85" t="s">
        <v>1121</v>
      </c>
      <c r="C201" s="86" t="s">
        <v>1118</v>
      </c>
      <c r="D201" s="86" t="s">
        <v>43</v>
      </c>
      <c r="E201" s="86" t="s">
        <v>42</v>
      </c>
      <c r="F201" s="86" t="s">
        <v>1120</v>
      </c>
      <c r="G201" s="86" t="s">
        <v>1119</v>
      </c>
      <c r="H201" s="86"/>
      <c r="I201" s="86" t="s">
        <v>1118</v>
      </c>
      <c r="J201" s="86" t="s">
        <v>38</v>
      </c>
      <c r="K201" s="85" t="s">
        <v>1117</v>
      </c>
      <c r="L201" t="s">
        <v>2124</v>
      </c>
      <c r="M201" t="s">
        <v>2125</v>
      </c>
      <c r="N201" t="s">
        <v>2123</v>
      </c>
    </row>
    <row r="202" spans="1:14" x14ac:dyDescent="0.25">
      <c r="A202">
        <v>202</v>
      </c>
      <c r="B202" s="85" t="s">
        <v>1116</v>
      </c>
      <c r="C202" s="86" t="s">
        <v>1113</v>
      </c>
      <c r="D202" s="86" t="s">
        <v>43</v>
      </c>
      <c r="E202" s="86" t="s">
        <v>42</v>
      </c>
      <c r="F202" s="86" t="s">
        <v>1115</v>
      </c>
      <c r="G202" s="86" t="s">
        <v>1114</v>
      </c>
      <c r="H202" s="86"/>
      <c r="I202" s="86" t="s">
        <v>1113</v>
      </c>
      <c r="J202" s="86" t="s">
        <v>38</v>
      </c>
      <c r="K202" s="85" t="s">
        <v>1112</v>
      </c>
      <c r="L202" t="s">
        <v>2124</v>
      </c>
      <c r="M202" t="s">
        <v>2125</v>
      </c>
      <c r="N202" t="s">
        <v>2123</v>
      </c>
    </row>
    <row r="203" spans="1:14" x14ac:dyDescent="0.25">
      <c r="A203">
        <v>203</v>
      </c>
      <c r="B203" s="85" t="s">
        <v>1111</v>
      </c>
      <c r="C203" s="86" t="s">
        <v>1110</v>
      </c>
      <c r="D203" s="86" t="s">
        <v>267</v>
      </c>
      <c r="E203" s="86" t="s">
        <v>266</v>
      </c>
      <c r="F203" s="86" t="s">
        <v>1109</v>
      </c>
      <c r="G203" s="86" t="s">
        <v>1108</v>
      </c>
      <c r="H203" s="86"/>
      <c r="I203" s="86" t="s">
        <v>287</v>
      </c>
      <c r="J203" s="86" t="s">
        <v>38</v>
      </c>
      <c r="K203" s="85" t="s">
        <v>1107</v>
      </c>
      <c r="L203" t="s">
        <v>2127</v>
      </c>
      <c r="M203" t="s">
        <v>2128</v>
      </c>
      <c r="N203" t="s">
        <v>2126</v>
      </c>
    </row>
    <row r="204" spans="1:14" x14ac:dyDescent="0.25">
      <c r="A204">
        <v>204</v>
      </c>
      <c r="B204" s="85" t="s">
        <v>1106</v>
      </c>
      <c r="C204" s="86" t="s">
        <v>1105</v>
      </c>
      <c r="D204" s="86" t="s">
        <v>43</v>
      </c>
      <c r="E204" s="86" t="s">
        <v>42</v>
      </c>
      <c r="F204" s="86" t="s">
        <v>1104</v>
      </c>
      <c r="G204" s="86" t="s">
        <v>1103</v>
      </c>
      <c r="H204" s="86"/>
      <c r="I204" s="86" t="s">
        <v>56</v>
      </c>
      <c r="J204" s="86" t="s">
        <v>38</v>
      </c>
      <c r="K204" s="85" t="s">
        <v>529</v>
      </c>
      <c r="L204" t="s">
        <v>2135</v>
      </c>
      <c r="M204" t="s">
        <v>2136</v>
      </c>
      <c r="N204" t="s">
        <v>1105</v>
      </c>
    </row>
    <row r="205" spans="1:14" x14ac:dyDescent="0.25">
      <c r="A205">
        <v>205</v>
      </c>
      <c r="B205" s="85" t="s">
        <v>1102</v>
      </c>
      <c r="C205" s="86" t="s">
        <v>931</v>
      </c>
      <c r="D205" s="86" t="s">
        <v>43</v>
      </c>
      <c r="E205" s="86" t="s">
        <v>42</v>
      </c>
      <c r="F205" s="86" t="s">
        <v>1101</v>
      </c>
      <c r="G205" s="86" t="s">
        <v>1100</v>
      </c>
      <c r="H205" s="86"/>
      <c r="I205" s="86" t="s">
        <v>931</v>
      </c>
      <c r="J205" s="86" t="s">
        <v>38</v>
      </c>
      <c r="K205" s="85" t="s">
        <v>930</v>
      </c>
      <c r="L205" t="s">
        <v>2127</v>
      </c>
      <c r="M205" t="s">
        <v>2128</v>
      </c>
      <c r="N205" t="s">
        <v>2126</v>
      </c>
    </row>
    <row r="206" spans="1:14" x14ac:dyDescent="0.25">
      <c r="A206">
        <v>206</v>
      </c>
      <c r="B206" s="85" t="s">
        <v>1099</v>
      </c>
      <c r="C206" s="86" t="s">
        <v>1098</v>
      </c>
      <c r="D206" s="86" t="s">
        <v>43</v>
      </c>
      <c r="E206" s="86" t="s">
        <v>42</v>
      </c>
      <c r="F206" s="86" t="s">
        <v>1097</v>
      </c>
      <c r="G206" s="86" t="s">
        <v>1096</v>
      </c>
      <c r="H206" s="86"/>
      <c r="I206" s="86" t="s">
        <v>1095</v>
      </c>
      <c r="J206" s="86" t="s">
        <v>38</v>
      </c>
      <c r="K206" s="85" t="s">
        <v>1094</v>
      </c>
      <c r="L206" t="s">
        <v>2124</v>
      </c>
      <c r="M206" t="s">
        <v>2125</v>
      </c>
      <c r="N206" t="s">
        <v>2123</v>
      </c>
    </row>
    <row r="207" spans="1:14" x14ac:dyDescent="0.25">
      <c r="A207">
        <v>207</v>
      </c>
      <c r="B207" s="85" t="s">
        <v>1093</v>
      </c>
      <c r="C207" s="86" t="s">
        <v>1090</v>
      </c>
      <c r="D207" s="86" t="s">
        <v>43</v>
      </c>
      <c r="E207" s="86" t="s">
        <v>42</v>
      </c>
      <c r="F207" s="86" t="s">
        <v>1092</v>
      </c>
      <c r="G207" s="86" t="s">
        <v>1091</v>
      </c>
      <c r="H207" s="86"/>
      <c r="I207" s="86" t="s">
        <v>1090</v>
      </c>
      <c r="J207" s="86" t="s">
        <v>38</v>
      </c>
      <c r="K207" s="85" t="s">
        <v>1089</v>
      </c>
      <c r="L207" t="s">
        <v>2130</v>
      </c>
      <c r="M207" t="s">
        <v>2131</v>
      </c>
      <c r="N207" t="s">
        <v>2129</v>
      </c>
    </row>
    <row r="208" spans="1:14" x14ac:dyDescent="0.25">
      <c r="A208">
        <v>208</v>
      </c>
      <c r="B208" s="85" t="s">
        <v>1088</v>
      </c>
      <c r="C208" s="86" t="s">
        <v>1087</v>
      </c>
      <c r="D208" s="86" t="s">
        <v>267</v>
      </c>
      <c r="E208" s="86" t="s">
        <v>266</v>
      </c>
      <c r="F208" s="86" t="s">
        <v>1086</v>
      </c>
      <c r="G208" s="86" t="s">
        <v>1085</v>
      </c>
      <c r="H208" s="86" t="s">
        <v>1084</v>
      </c>
      <c r="I208" s="86" t="s">
        <v>614</v>
      </c>
      <c r="J208" s="86" t="s">
        <v>38</v>
      </c>
      <c r="K208" s="85" t="s">
        <v>1083</v>
      </c>
      <c r="L208" t="e">
        <v>#N/A</v>
      </c>
      <c r="M208" t="e">
        <v>#N/A</v>
      </c>
      <c r="N208" t="e">
        <v>#N/A</v>
      </c>
    </row>
    <row r="209" spans="1:14" x14ac:dyDescent="0.25">
      <c r="A209">
        <v>209</v>
      </c>
      <c r="B209" s="85" t="s">
        <v>1082</v>
      </c>
      <c r="C209" s="86" t="s">
        <v>1075</v>
      </c>
      <c r="D209" s="86" t="s">
        <v>43</v>
      </c>
      <c r="E209" s="86" t="s">
        <v>42</v>
      </c>
      <c r="F209" s="86" t="s">
        <v>1081</v>
      </c>
      <c r="G209" s="86" t="s">
        <v>1080</v>
      </c>
      <c r="H209" s="86"/>
      <c r="I209" s="86" t="s">
        <v>1075</v>
      </c>
      <c r="J209" s="86" t="s">
        <v>38</v>
      </c>
      <c r="K209" s="85" t="s">
        <v>1074</v>
      </c>
      <c r="L209" t="s">
        <v>2124</v>
      </c>
      <c r="M209" t="s">
        <v>2125</v>
      </c>
      <c r="N209" t="s">
        <v>2123</v>
      </c>
    </row>
    <row r="210" spans="1:14" x14ac:dyDescent="0.25">
      <c r="A210">
        <v>210</v>
      </c>
      <c r="B210" s="85" t="s">
        <v>1079</v>
      </c>
      <c r="C210" s="86" t="s">
        <v>1078</v>
      </c>
      <c r="D210" s="86" t="s">
        <v>267</v>
      </c>
      <c r="E210" s="86" t="s">
        <v>266</v>
      </c>
      <c r="F210" s="86" t="s">
        <v>1077</v>
      </c>
      <c r="G210" s="86" t="s">
        <v>1076</v>
      </c>
      <c r="H210" s="86"/>
      <c r="I210" s="86" t="s">
        <v>1075</v>
      </c>
      <c r="J210" s="86" t="s">
        <v>38</v>
      </c>
      <c r="K210" s="85" t="s">
        <v>1074</v>
      </c>
      <c r="L210" t="s">
        <v>2124</v>
      </c>
      <c r="M210" t="s">
        <v>2125</v>
      </c>
      <c r="N210" t="s">
        <v>2123</v>
      </c>
    </row>
    <row r="211" spans="1:14" x14ac:dyDescent="0.25">
      <c r="A211">
        <v>211</v>
      </c>
      <c r="B211" s="85" t="s">
        <v>1073</v>
      </c>
      <c r="C211" s="86" t="s">
        <v>1072</v>
      </c>
      <c r="D211" s="86" t="s">
        <v>43</v>
      </c>
      <c r="E211" s="86" t="s">
        <v>42</v>
      </c>
      <c r="F211" s="86" t="s">
        <v>604</v>
      </c>
      <c r="G211" s="86" t="s">
        <v>603</v>
      </c>
      <c r="H211" s="86"/>
      <c r="I211" s="86" t="s">
        <v>602</v>
      </c>
      <c r="J211" s="86" t="s">
        <v>38</v>
      </c>
      <c r="K211" s="85" t="s">
        <v>601</v>
      </c>
      <c r="L211" t="s">
        <v>2124</v>
      </c>
      <c r="M211" t="s">
        <v>2125</v>
      </c>
      <c r="N211" t="s">
        <v>2123</v>
      </c>
    </row>
    <row r="212" spans="1:14" x14ac:dyDescent="0.25">
      <c r="A212">
        <v>212</v>
      </c>
      <c r="B212" s="85" t="s">
        <v>1071</v>
      </c>
      <c r="C212" s="86" t="s">
        <v>1068</v>
      </c>
      <c r="D212" s="86" t="s">
        <v>43</v>
      </c>
      <c r="E212" s="86" t="s">
        <v>42</v>
      </c>
      <c r="F212" s="86" t="s">
        <v>1070</v>
      </c>
      <c r="G212" s="86" t="s">
        <v>1069</v>
      </c>
      <c r="H212" s="86"/>
      <c r="I212" s="86" t="s">
        <v>1068</v>
      </c>
      <c r="J212" s="86" t="s">
        <v>38</v>
      </c>
      <c r="K212" s="85" t="s">
        <v>1067</v>
      </c>
      <c r="L212" t="s">
        <v>2133</v>
      </c>
      <c r="M212" t="s">
        <v>2134</v>
      </c>
      <c r="N212" t="s">
        <v>2132</v>
      </c>
    </row>
    <row r="213" spans="1:14" x14ac:dyDescent="0.25">
      <c r="A213">
        <v>213</v>
      </c>
      <c r="B213" s="85" t="s">
        <v>1066</v>
      </c>
      <c r="C213" s="86" t="s">
        <v>1063</v>
      </c>
      <c r="D213" s="86" t="s">
        <v>43</v>
      </c>
      <c r="E213" s="86" t="s">
        <v>42</v>
      </c>
      <c r="F213" s="86" t="s">
        <v>1065</v>
      </c>
      <c r="G213" s="86" t="s">
        <v>1064</v>
      </c>
      <c r="H213" s="86"/>
      <c r="I213" s="86" t="s">
        <v>1063</v>
      </c>
      <c r="J213" s="86" t="s">
        <v>38</v>
      </c>
      <c r="K213" s="85" t="s">
        <v>1062</v>
      </c>
      <c r="L213" t="s">
        <v>2124</v>
      </c>
      <c r="M213" t="s">
        <v>2125</v>
      </c>
      <c r="N213" t="s">
        <v>2123</v>
      </c>
    </row>
    <row r="214" spans="1:14" x14ac:dyDescent="0.25">
      <c r="A214">
        <v>214</v>
      </c>
      <c r="B214" s="85" t="s">
        <v>1061</v>
      </c>
      <c r="C214" s="86" t="s">
        <v>1060</v>
      </c>
      <c r="D214" s="86" t="s">
        <v>43</v>
      </c>
      <c r="E214" s="86" t="s">
        <v>42</v>
      </c>
      <c r="F214" s="86" t="s">
        <v>162</v>
      </c>
      <c r="G214" s="86" t="s">
        <v>161</v>
      </c>
      <c r="H214" s="86"/>
      <c r="I214" s="86" t="s">
        <v>160</v>
      </c>
      <c r="J214" s="86" t="s">
        <v>38</v>
      </c>
      <c r="K214" s="85" t="s">
        <v>159</v>
      </c>
      <c r="L214" t="s">
        <v>2130</v>
      </c>
      <c r="M214" t="s">
        <v>2131</v>
      </c>
      <c r="N214" t="s">
        <v>2129</v>
      </c>
    </row>
    <row r="215" spans="1:14" x14ac:dyDescent="0.25">
      <c r="A215">
        <v>215</v>
      </c>
      <c r="B215" s="85" t="s">
        <v>1059</v>
      </c>
      <c r="C215" s="86" t="s">
        <v>1058</v>
      </c>
      <c r="D215" s="86" t="s">
        <v>267</v>
      </c>
      <c r="E215" s="86" t="s">
        <v>266</v>
      </c>
      <c r="F215" s="86" t="s">
        <v>1057</v>
      </c>
      <c r="G215" s="86" t="s">
        <v>1056</v>
      </c>
      <c r="H215" s="86"/>
      <c r="I215" s="86" t="s">
        <v>1055</v>
      </c>
      <c r="J215" s="86" t="s">
        <v>38</v>
      </c>
      <c r="K215" s="85" t="s">
        <v>1054</v>
      </c>
      <c r="L215" t="s">
        <v>2130</v>
      </c>
      <c r="M215" t="s">
        <v>2131</v>
      </c>
      <c r="N215" t="s">
        <v>2129</v>
      </c>
    </row>
    <row r="216" spans="1:14" ht="30" x14ac:dyDescent="0.25">
      <c r="A216">
        <v>216</v>
      </c>
      <c r="B216" s="85" t="s">
        <v>1053</v>
      </c>
      <c r="C216" s="86" t="s">
        <v>1052</v>
      </c>
      <c r="D216" s="86" t="s">
        <v>267</v>
      </c>
      <c r="E216" s="86" t="s">
        <v>266</v>
      </c>
      <c r="F216" s="86" t="s">
        <v>1051</v>
      </c>
      <c r="G216" s="86" t="s">
        <v>1050</v>
      </c>
      <c r="H216" s="86"/>
      <c r="I216" s="86" t="s">
        <v>263</v>
      </c>
      <c r="J216" s="86" t="s">
        <v>38</v>
      </c>
      <c r="K216" s="85" t="s">
        <v>1049</v>
      </c>
      <c r="L216" t="s">
        <v>2121</v>
      </c>
      <c r="M216" t="s">
        <v>2122</v>
      </c>
      <c r="N216" t="s">
        <v>2120</v>
      </c>
    </row>
    <row r="217" spans="1:14" x14ac:dyDescent="0.25">
      <c r="A217">
        <v>217</v>
      </c>
      <c r="B217" s="85" t="s">
        <v>1048</v>
      </c>
      <c r="C217" s="86" t="s">
        <v>1047</v>
      </c>
      <c r="D217" s="86" t="s">
        <v>43</v>
      </c>
      <c r="E217" s="86" t="s">
        <v>42</v>
      </c>
      <c r="F217" s="86" t="s">
        <v>1046</v>
      </c>
      <c r="G217" s="86" t="s">
        <v>1045</v>
      </c>
      <c r="H217" s="86"/>
      <c r="I217" s="86" t="s">
        <v>324</v>
      </c>
      <c r="J217" s="86" t="s">
        <v>38</v>
      </c>
      <c r="K217" s="85" t="s">
        <v>323</v>
      </c>
      <c r="L217" t="s">
        <v>2124</v>
      </c>
      <c r="M217" t="s">
        <v>2125</v>
      </c>
      <c r="N217" t="s">
        <v>2123</v>
      </c>
    </row>
    <row r="218" spans="1:14" x14ac:dyDescent="0.25">
      <c r="A218">
        <v>218</v>
      </c>
      <c r="B218" s="85" t="s">
        <v>1044</v>
      </c>
      <c r="C218" s="86" t="s">
        <v>1041</v>
      </c>
      <c r="D218" s="86" t="s">
        <v>43</v>
      </c>
      <c r="E218" s="86" t="s">
        <v>42</v>
      </c>
      <c r="F218" s="86" t="s">
        <v>1043</v>
      </c>
      <c r="G218" s="86" t="s">
        <v>1042</v>
      </c>
      <c r="H218" s="86"/>
      <c r="I218" s="86" t="s">
        <v>1041</v>
      </c>
      <c r="J218" s="86" t="s">
        <v>38</v>
      </c>
      <c r="K218" s="85" t="s">
        <v>1040</v>
      </c>
      <c r="L218" t="s">
        <v>2130</v>
      </c>
      <c r="M218" t="s">
        <v>2131</v>
      </c>
      <c r="N218" t="s">
        <v>2129</v>
      </c>
    </row>
    <row r="219" spans="1:14" ht="30" x14ac:dyDescent="0.25">
      <c r="A219">
        <v>219</v>
      </c>
      <c r="B219" s="85" t="s">
        <v>1039</v>
      </c>
      <c r="C219" s="86" t="s">
        <v>1038</v>
      </c>
      <c r="D219" s="86" t="s">
        <v>43</v>
      </c>
      <c r="E219" s="86" t="s">
        <v>42</v>
      </c>
      <c r="F219" s="86" t="s">
        <v>1037</v>
      </c>
      <c r="G219" s="86" t="s">
        <v>1036</v>
      </c>
      <c r="H219" s="86" t="s">
        <v>1035</v>
      </c>
      <c r="I219" s="86" t="s">
        <v>1034</v>
      </c>
      <c r="J219" s="86" t="s">
        <v>38</v>
      </c>
      <c r="K219" s="85" t="s">
        <v>1033</v>
      </c>
      <c r="L219" t="s">
        <v>2121</v>
      </c>
      <c r="M219" t="s">
        <v>2122</v>
      </c>
      <c r="N219" t="s">
        <v>2120</v>
      </c>
    </row>
    <row r="220" spans="1:14" x14ac:dyDescent="0.25">
      <c r="A220">
        <v>220</v>
      </c>
      <c r="B220" s="85" t="s">
        <v>1032</v>
      </c>
      <c r="C220" s="86" t="s">
        <v>602</v>
      </c>
      <c r="D220" s="86" t="s">
        <v>43</v>
      </c>
      <c r="E220" s="86" t="s">
        <v>42</v>
      </c>
      <c r="F220" s="86" t="s">
        <v>604</v>
      </c>
      <c r="G220" s="86" t="s">
        <v>603</v>
      </c>
      <c r="H220" s="86"/>
      <c r="I220" s="86" t="s">
        <v>602</v>
      </c>
      <c r="J220" s="86" t="s">
        <v>38</v>
      </c>
      <c r="K220" s="85" t="s">
        <v>601</v>
      </c>
      <c r="L220" t="s">
        <v>2124</v>
      </c>
      <c r="M220" t="s">
        <v>2125</v>
      </c>
      <c r="N220" t="s">
        <v>2123</v>
      </c>
    </row>
    <row r="221" spans="1:14" x14ac:dyDescent="0.25">
      <c r="A221">
        <v>221</v>
      </c>
      <c r="B221" s="85" t="s">
        <v>1031</v>
      </c>
      <c r="C221" s="86" t="s">
        <v>1028</v>
      </c>
      <c r="D221" s="86" t="s">
        <v>43</v>
      </c>
      <c r="E221" s="86" t="s">
        <v>42</v>
      </c>
      <c r="F221" s="86" t="s">
        <v>1030</v>
      </c>
      <c r="G221" s="86" t="s">
        <v>1029</v>
      </c>
      <c r="H221" s="86"/>
      <c r="I221" s="86" t="s">
        <v>1028</v>
      </c>
      <c r="J221" s="86" t="s">
        <v>38</v>
      </c>
      <c r="K221" s="85" t="s">
        <v>1027</v>
      </c>
      <c r="L221" t="s">
        <v>2127</v>
      </c>
      <c r="M221" t="s">
        <v>2128</v>
      </c>
      <c r="N221" t="s">
        <v>2126</v>
      </c>
    </row>
    <row r="222" spans="1:14" x14ac:dyDescent="0.25">
      <c r="A222">
        <v>222</v>
      </c>
      <c r="B222" s="85" t="s">
        <v>1026</v>
      </c>
      <c r="C222" s="86" t="s">
        <v>1022</v>
      </c>
      <c r="D222" s="86" t="s">
        <v>43</v>
      </c>
      <c r="E222" s="86" t="s">
        <v>42</v>
      </c>
      <c r="F222" s="86" t="s">
        <v>1025</v>
      </c>
      <c r="G222" s="86" t="s">
        <v>1024</v>
      </c>
      <c r="H222" s="86" t="s">
        <v>1023</v>
      </c>
      <c r="I222" s="86" t="s">
        <v>1022</v>
      </c>
      <c r="J222" s="86" t="s">
        <v>38</v>
      </c>
      <c r="K222" s="85" t="s">
        <v>1021</v>
      </c>
      <c r="L222" t="s">
        <v>2127</v>
      </c>
      <c r="M222" t="s">
        <v>2128</v>
      </c>
      <c r="N222" t="s">
        <v>2126</v>
      </c>
    </row>
    <row r="223" spans="1:14" x14ac:dyDescent="0.25">
      <c r="A223">
        <v>223</v>
      </c>
      <c r="B223" s="85" t="s">
        <v>1020</v>
      </c>
      <c r="C223" s="86" t="s">
        <v>1017</v>
      </c>
      <c r="D223" s="86" t="s">
        <v>43</v>
      </c>
      <c r="E223" s="86" t="s">
        <v>42</v>
      </c>
      <c r="F223" s="86" t="s">
        <v>1019</v>
      </c>
      <c r="G223" s="86" t="s">
        <v>1018</v>
      </c>
      <c r="H223" s="86"/>
      <c r="I223" s="86" t="s">
        <v>1017</v>
      </c>
      <c r="J223" s="86" t="s">
        <v>38</v>
      </c>
      <c r="K223" s="85" t="s">
        <v>1016</v>
      </c>
      <c r="L223" t="s">
        <v>2127</v>
      </c>
      <c r="M223" t="s">
        <v>2128</v>
      </c>
      <c r="N223" t="s">
        <v>2126</v>
      </c>
    </row>
    <row r="224" spans="1:14" x14ac:dyDescent="0.25">
      <c r="A224">
        <v>224</v>
      </c>
      <c r="B224" s="85" t="s">
        <v>1015</v>
      </c>
      <c r="C224" s="86" t="s">
        <v>1012</v>
      </c>
      <c r="D224" s="86" t="s">
        <v>43</v>
      </c>
      <c r="E224" s="86" t="s">
        <v>42</v>
      </c>
      <c r="F224" s="86" t="s">
        <v>1014</v>
      </c>
      <c r="G224" s="86" t="s">
        <v>1013</v>
      </c>
      <c r="H224" s="86"/>
      <c r="I224" s="86" t="s">
        <v>1012</v>
      </c>
      <c r="J224" s="86" t="s">
        <v>38</v>
      </c>
      <c r="K224" s="85" t="s">
        <v>1011</v>
      </c>
      <c r="L224" t="s">
        <v>2127</v>
      </c>
      <c r="M224" t="s">
        <v>2128</v>
      </c>
      <c r="N224" t="s">
        <v>2126</v>
      </c>
    </row>
    <row r="225" spans="1:14" x14ac:dyDescent="0.25">
      <c r="A225">
        <v>225</v>
      </c>
      <c r="B225" s="85" t="s">
        <v>1010</v>
      </c>
      <c r="C225" s="86" t="s">
        <v>1007</v>
      </c>
      <c r="D225" s="86" t="s">
        <v>43</v>
      </c>
      <c r="E225" s="86" t="s">
        <v>42</v>
      </c>
      <c r="F225" s="86" t="s">
        <v>1009</v>
      </c>
      <c r="G225" s="86" t="s">
        <v>1008</v>
      </c>
      <c r="H225" s="86"/>
      <c r="I225" s="86" t="s">
        <v>1007</v>
      </c>
      <c r="J225" s="86" t="s">
        <v>38</v>
      </c>
      <c r="K225" s="85" t="s">
        <v>1006</v>
      </c>
      <c r="L225" t="s">
        <v>2124</v>
      </c>
      <c r="M225" t="s">
        <v>2125</v>
      </c>
      <c r="N225" t="s">
        <v>2123</v>
      </c>
    </row>
    <row r="226" spans="1:14" x14ac:dyDescent="0.25">
      <c r="A226">
        <v>226</v>
      </c>
      <c r="B226" s="85" t="s">
        <v>1005</v>
      </c>
      <c r="C226" s="86" t="s">
        <v>1004</v>
      </c>
      <c r="D226" s="86" t="s">
        <v>43</v>
      </c>
      <c r="E226" s="86" t="s">
        <v>42</v>
      </c>
      <c r="F226" s="86" t="s">
        <v>277</v>
      </c>
      <c r="G226" s="86" t="s">
        <v>1003</v>
      </c>
      <c r="H226" s="86"/>
      <c r="I226" s="86" t="s">
        <v>276</v>
      </c>
      <c r="J226" s="86" t="s">
        <v>38</v>
      </c>
      <c r="K226" s="85" t="s">
        <v>275</v>
      </c>
      <c r="L226" t="s">
        <v>2133</v>
      </c>
      <c r="M226" t="s">
        <v>2134</v>
      </c>
      <c r="N226" t="s">
        <v>2132</v>
      </c>
    </row>
    <row r="227" spans="1:14" x14ac:dyDescent="0.25">
      <c r="A227">
        <v>227</v>
      </c>
      <c r="B227" s="85" t="s">
        <v>1002</v>
      </c>
      <c r="C227" s="86" t="s">
        <v>999</v>
      </c>
      <c r="D227" s="86" t="s">
        <v>43</v>
      </c>
      <c r="E227" s="86" t="s">
        <v>42</v>
      </c>
      <c r="F227" s="86" t="s">
        <v>1001</v>
      </c>
      <c r="G227" s="86" t="s">
        <v>1000</v>
      </c>
      <c r="H227" s="86"/>
      <c r="I227" s="86" t="s">
        <v>999</v>
      </c>
      <c r="J227" s="86" t="s">
        <v>38</v>
      </c>
      <c r="K227" s="85" t="s">
        <v>998</v>
      </c>
      <c r="L227" t="s">
        <v>2124</v>
      </c>
      <c r="M227" t="s">
        <v>2125</v>
      </c>
      <c r="N227" t="s">
        <v>2123</v>
      </c>
    </row>
    <row r="228" spans="1:14" x14ac:dyDescent="0.25">
      <c r="A228">
        <v>228</v>
      </c>
      <c r="B228" s="85" t="s">
        <v>997</v>
      </c>
      <c r="C228" s="86" t="s">
        <v>994</v>
      </c>
      <c r="D228" s="86" t="s">
        <v>43</v>
      </c>
      <c r="E228" s="86" t="s">
        <v>42</v>
      </c>
      <c r="F228" s="86" t="s">
        <v>996</v>
      </c>
      <c r="G228" s="86" t="s">
        <v>995</v>
      </c>
      <c r="H228" s="86"/>
      <c r="I228" s="86" t="s">
        <v>994</v>
      </c>
      <c r="J228" s="86" t="s">
        <v>38</v>
      </c>
      <c r="K228" s="85" t="s">
        <v>993</v>
      </c>
      <c r="L228" t="s">
        <v>2124</v>
      </c>
      <c r="M228" t="s">
        <v>2125</v>
      </c>
      <c r="N228" t="s">
        <v>2123</v>
      </c>
    </row>
    <row r="229" spans="1:14" x14ac:dyDescent="0.25">
      <c r="A229">
        <v>229</v>
      </c>
      <c r="B229" s="85" t="s">
        <v>992</v>
      </c>
      <c r="C229" s="86" t="s">
        <v>991</v>
      </c>
      <c r="D229" s="86" t="s">
        <v>43</v>
      </c>
      <c r="E229" s="86" t="s">
        <v>42</v>
      </c>
      <c r="F229" s="86" t="s">
        <v>326</v>
      </c>
      <c r="G229" s="86" t="s">
        <v>325</v>
      </c>
      <c r="H229" s="86"/>
      <c r="I229" s="86" t="s">
        <v>324</v>
      </c>
      <c r="J229" s="86" t="s">
        <v>38</v>
      </c>
      <c r="K229" s="85" t="s">
        <v>323</v>
      </c>
      <c r="L229" t="s">
        <v>2124</v>
      </c>
      <c r="M229" t="s">
        <v>2125</v>
      </c>
      <c r="N229" t="s">
        <v>2123</v>
      </c>
    </row>
    <row r="230" spans="1:14" x14ac:dyDescent="0.25">
      <c r="A230">
        <v>230</v>
      </c>
      <c r="B230" s="85" t="s">
        <v>990</v>
      </c>
      <c r="C230" s="86" t="s">
        <v>987</v>
      </c>
      <c r="D230" s="86" t="s">
        <v>43</v>
      </c>
      <c r="E230" s="86" t="s">
        <v>42</v>
      </c>
      <c r="F230" s="86" t="s">
        <v>989</v>
      </c>
      <c r="G230" s="86" t="s">
        <v>988</v>
      </c>
      <c r="H230" s="86"/>
      <c r="I230" s="86" t="s">
        <v>987</v>
      </c>
      <c r="J230" s="86" t="s">
        <v>38</v>
      </c>
      <c r="K230" s="85" t="s">
        <v>986</v>
      </c>
      <c r="L230" t="s">
        <v>2133</v>
      </c>
      <c r="M230" t="s">
        <v>2134</v>
      </c>
      <c r="N230" t="s">
        <v>2132</v>
      </c>
    </row>
    <row r="231" spans="1:14" x14ac:dyDescent="0.25">
      <c r="A231">
        <v>231</v>
      </c>
      <c r="B231" s="85" t="s">
        <v>985</v>
      </c>
      <c r="C231" s="86" t="s">
        <v>982</v>
      </c>
      <c r="D231" s="86" t="s">
        <v>43</v>
      </c>
      <c r="E231" s="86" t="s">
        <v>42</v>
      </c>
      <c r="F231" s="86" t="s">
        <v>984</v>
      </c>
      <c r="G231" s="86" t="s">
        <v>983</v>
      </c>
      <c r="H231" s="86"/>
      <c r="I231" s="86" t="s">
        <v>982</v>
      </c>
      <c r="J231" s="86" t="s">
        <v>38</v>
      </c>
      <c r="K231" s="85" t="s">
        <v>981</v>
      </c>
      <c r="L231" t="s">
        <v>2133</v>
      </c>
      <c r="M231" t="s">
        <v>2134</v>
      </c>
      <c r="N231" t="s">
        <v>2132</v>
      </c>
    </row>
    <row r="232" spans="1:14" x14ac:dyDescent="0.25">
      <c r="A232">
        <v>232</v>
      </c>
      <c r="B232" s="85" t="s">
        <v>980</v>
      </c>
      <c r="C232" s="86" t="s">
        <v>976</v>
      </c>
      <c r="D232" s="86" t="s">
        <v>43</v>
      </c>
      <c r="E232" s="86" t="s">
        <v>42</v>
      </c>
      <c r="F232" s="86" t="s">
        <v>979</v>
      </c>
      <c r="G232" s="86" t="s">
        <v>978</v>
      </c>
      <c r="H232" s="86" t="s">
        <v>977</v>
      </c>
      <c r="I232" s="86" t="s">
        <v>976</v>
      </c>
      <c r="J232" s="86" t="s">
        <v>38</v>
      </c>
      <c r="K232" s="85" t="s">
        <v>975</v>
      </c>
      <c r="L232" t="s">
        <v>2127</v>
      </c>
      <c r="M232" t="s">
        <v>2128</v>
      </c>
      <c r="N232" t="s">
        <v>2126</v>
      </c>
    </row>
    <row r="233" spans="1:14" x14ac:dyDescent="0.25">
      <c r="A233">
        <v>233</v>
      </c>
      <c r="B233" s="85" t="s">
        <v>970</v>
      </c>
      <c r="C233" s="86" t="s">
        <v>967</v>
      </c>
      <c r="D233" s="86" t="s">
        <v>43</v>
      </c>
      <c r="E233" s="86" t="s">
        <v>42</v>
      </c>
      <c r="F233" s="86" t="s">
        <v>969</v>
      </c>
      <c r="G233" s="86" t="s">
        <v>968</v>
      </c>
      <c r="H233" s="86"/>
      <c r="I233" s="86" t="s">
        <v>967</v>
      </c>
      <c r="J233" s="86" t="s">
        <v>38</v>
      </c>
      <c r="K233" s="85" t="s">
        <v>966</v>
      </c>
      <c r="L233" t="s">
        <v>2127</v>
      </c>
      <c r="M233" t="s">
        <v>2128</v>
      </c>
      <c r="N233" t="s">
        <v>2126</v>
      </c>
    </row>
    <row r="234" spans="1:14" x14ac:dyDescent="0.25">
      <c r="A234">
        <v>234</v>
      </c>
      <c r="B234" s="85" t="s">
        <v>965</v>
      </c>
      <c r="C234" s="86" t="s">
        <v>964</v>
      </c>
      <c r="D234" s="86" t="s">
        <v>43</v>
      </c>
      <c r="E234" s="86" t="s">
        <v>42</v>
      </c>
      <c r="F234" s="86" t="s">
        <v>963</v>
      </c>
      <c r="G234" s="86" t="s">
        <v>962</v>
      </c>
      <c r="H234" s="86"/>
      <c r="I234" s="86" t="s">
        <v>961</v>
      </c>
      <c r="J234" s="86" t="s">
        <v>38</v>
      </c>
      <c r="K234" s="85" t="s">
        <v>960</v>
      </c>
      <c r="L234" t="s">
        <v>2127</v>
      </c>
      <c r="M234" t="s">
        <v>2128</v>
      </c>
      <c r="N234" t="s">
        <v>2126</v>
      </c>
    </row>
    <row r="235" spans="1:14" x14ac:dyDescent="0.25">
      <c r="A235">
        <v>235</v>
      </c>
      <c r="B235" s="85" t="s">
        <v>959</v>
      </c>
      <c r="C235" s="86" t="s">
        <v>958</v>
      </c>
      <c r="D235" s="86" t="s">
        <v>43</v>
      </c>
      <c r="E235" s="86" t="s">
        <v>42</v>
      </c>
      <c r="F235" s="86" t="s">
        <v>517</v>
      </c>
      <c r="G235" s="86" t="s">
        <v>516</v>
      </c>
      <c r="H235" s="86"/>
      <c r="I235" s="86" t="s">
        <v>515</v>
      </c>
      <c r="J235" s="86" t="s">
        <v>38</v>
      </c>
      <c r="K235" s="85" t="s">
        <v>514</v>
      </c>
      <c r="L235" t="s">
        <v>2121</v>
      </c>
      <c r="M235" t="s">
        <v>2122</v>
      </c>
      <c r="N235" t="s">
        <v>2120</v>
      </c>
    </row>
    <row r="236" spans="1:14" x14ac:dyDescent="0.25">
      <c r="A236">
        <v>236</v>
      </c>
      <c r="B236" s="85" t="s">
        <v>957</v>
      </c>
      <c r="C236" s="86" t="s">
        <v>956</v>
      </c>
      <c r="D236" s="86" t="s">
        <v>43</v>
      </c>
      <c r="E236" s="86" t="s">
        <v>42</v>
      </c>
      <c r="F236" s="86" t="s">
        <v>955</v>
      </c>
      <c r="G236" s="86" t="s">
        <v>954</v>
      </c>
      <c r="H236" s="86"/>
      <c r="I236" s="86" t="s">
        <v>953</v>
      </c>
      <c r="J236" s="86" t="s">
        <v>38</v>
      </c>
      <c r="K236" s="85" t="s">
        <v>952</v>
      </c>
      <c r="L236" t="s">
        <v>2130</v>
      </c>
      <c r="M236" t="s">
        <v>2131</v>
      </c>
      <c r="N236" t="s">
        <v>2129</v>
      </c>
    </row>
    <row r="237" spans="1:14" x14ac:dyDescent="0.25">
      <c r="A237">
        <v>237</v>
      </c>
      <c r="B237" s="85" t="s">
        <v>951</v>
      </c>
      <c r="C237" s="86" t="s">
        <v>948</v>
      </c>
      <c r="D237" s="86" t="s">
        <v>43</v>
      </c>
      <c r="E237" s="86" t="s">
        <v>42</v>
      </c>
      <c r="F237" s="86" t="s">
        <v>950</v>
      </c>
      <c r="G237" s="86" t="s">
        <v>949</v>
      </c>
      <c r="H237" s="86"/>
      <c r="I237" s="86" t="s">
        <v>948</v>
      </c>
      <c r="J237" s="86" t="s">
        <v>38</v>
      </c>
      <c r="K237" s="85" t="s">
        <v>947</v>
      </c>
      <c r="L237" t="s">
        <v>2121</v>
      </c>
      <c r="M237" t="s">
        <v>2122</v>
      </c>
      <c r="N237" t="s">
        <v>2120</v>
      </c>
    </row>
    <row r="238" spans="1:14" x14ac:dyDescent="0.25">
      <c r="A238">
        <v>238</v>
      </c>
      <c r="B238" s="85" t="s">
        <v>946</v>
      </c>
      <c r="C238" s="86" t="s">
        <v>945</v>
      </c>
      <c r="D238" s="86" t="s">
        <v>43</v>
      </c>
      <c r="E238" s="86" t="s">
        <v>42</v>
      </c>
      <c r="F238" s="86" t="s">
        <v>944</v>
      </c>
      <c r="G238" s="86" t="s">
        <v>943</v>
      </c>
      <c r="H238" s="86"/>
      <c r="I238" s="86" t="s">
        <v>484</v>
      </c>
      <c r="J238" s="86" t="s">
        <v>38</v>
      </c>
      <c r="K238" s="85" t="s">
        <v>483</v>
      </c>
      <c r="L238" t="s">
        <v>2133</v>
      </c>
      <c r="M238" t="s">
        <v>2134</v>
      </c>
      <c r="N238" t="s">
        <v>2132</v>
      </c>
    </row>
    <row r="239" spans="1:14" x14ac:dyDescent="0.25">
      <c r="A239">
        <v>239</v>
      </c>
      <c r="B239" s="85" t="s">
        <v>938</v>
      </c>
      <c r="C239" s="86" t="s">
        <v>937</v>
      </c>
      <c r="D239" s="86" t="s">
        <v>43</v>
      </c>
      <c r="E239" s="86" t="s">
        <v>42</v>
      </c>
      <c r="F239" s="86" t="s">
        <v>92</v>
      </c>
      <c r="G239" s="86" t="s">
        <v>936</v>
      </c>
      <c r="H239" s="86"/>
      <c r="I239" s="86" t="s">
        <v>90</v>
      </c>
      <c r="J239" s="86" t="s">
        <v>38</v>
      </c>
      <c r="K239" s="85" t="s">
        <v>89</v>
      </c>
      <c r="L239" t="s">
        <v>2121</v>
      </c>
      <c r="M239" t="s">
        <v>2122</v>
      </c>
      <c r="N239" t="s">
        <v>2120</v>
      </c>
    </row>
    <row r="240" spans="1:14" x14ac:dyDescent="0.25">
      <c r="A240">
        <v>240</v>
      </c>
      <c r="B240" s="85" t="s">
        <v>935</v>
      </c>
      <c r="C240" s="86" t="s">
        <v>934</v>
      </c>
      <c r="D240" s="86" t="s">
        <v>267</v>
      </c>
      <c r="E240" s="86" t="s">
        <v>266</v>
      </c>
      <c r="F240" s="86" t="s">
        <v>933</v>
      </c>
      <c r="G240" s="86" t="s">
        <v>932</v>
      </c>
      <c r="H240" s="86"/>
      <c r="I240" s="86" t="s">
        <v>931</v>
      </c>
      <c r="J240" s="86" t="s">
        <v>38</v>
      </c>
      <c r="K240" s="85" t="s">
        <v>930</v>
      </c>
      <c r="L240" t="s">
        <v>2135</v>
      </c>
      <c r="M240" t="s">
        <v>2136</v>
      </c>
      <c r="N240" t="s">
        <v>934</v>
      </c>
    </row>
    <row r="241" spans="1:14" x14ac:dyDescent="0.25">
      <c r="A241">
        <v>241</v>
      </c>
      <c r="B241" s="85" t="s">
        <v>929</v>
      </c>
      <c r="C241" s="86" t="s">
        <v>926</v>
      </c>
      <c r="D241" s="86" t="s">
        <v>43</v>
      </c>
      <c r="E241" s="86" t="s">
        <v>42</v>
      </c>
      <c r="F241" s="86" t="s">
        <v>928</v>
      </c>
      <c r="G241" s="86" t="s">
        <v>927</v>
      </c>
      <c r="H241" s="86"/>
      <c r="I241" s="86" t="s">
        <v>926</v>
      </c>
      <c r="J241" s="86" t="s">
        <v>38</v>
      </c>
      <c r="K241" s="85" t="s">
        <v>925</v>
      </c>
      <c r="L241" t="s">
        <v>2124</v>
      </c>
      <c r="M241" t="s">
        <v>2125</v>
      </c>
      <c r="N241" t="s">
        <v>2123</v>
      </c>
    </row>
    <row r="242" spans="1:14" x14ac:dyDescent="0.25">
      <c r="A242">
        <v>242</v>
      </c>
      <c r="B242" s="85" t="s">
        <v>924</v>
      </c>
      <c r="C242" s="86" t="s">
        <v>921</v>
      </c>
      <c r="D242" s="86" t="s">
        <v>43</v>
      </c>
      <c r="E242" s="86" t="s">
        <v>42</v>
      </c>
      <c r="F242" s="86" t="s">
        <v>923</v>
      </c>
      <c r="G242" s="86" t="s">
        <v>922</v>
      </c>
      <c r="H242" s="86"/>
      <c r="I242" s="86" t="s">
        <v>921</v>
      </c>
      <c r="J242" s="86" t="s">
        <v>38</v>
      </c>
      <c r="K242" s="85" t="s">
        <v>920</v>
      </c>
      <c r="L242" t="s">
        <v>2130</v>
      </c>
      <c r="M242" t="s">
        <v>2131</v>
      </c>
      <c r="N242" t="s">
        <v>2129</v>
      </c>
    </row>
    <row r="243" spans="1:14" x14ac:dyDescent="0.25">
      <c r="A243">
        <v>243</v>
      </c>
      <c r="B243" s="85" t="s">
        <v>919</v>
      </c>
      <c r="C243" s="86" t="s">
        <v>918</v>
      </c>
      <c r="D243" s="86" t="s">
        <v>43</v>
      </c>
      <c r="E243" s="86" t="s">
        <v>42</v>
      </c>
      <c r="F243" s="86" t="s">
        <v>342</v>
      </c>
      <c r="G243" s="86" t="s">
        <v>917</v>
      </c>
      <c r="H243" s="86"/>
      <c r="I243" s="86" t="s">
        <v>341</v>
      </c>
      <c r="J243" s="86" t="s">
        <v>38</v>
      </c>
      <c r="K243" s="85" t="s">
        <v>340</v>
      </c>
      <c r="L243" t="s">
        <v>2133</v>
      </c>
      <c r="M243" t="s">
        <v>2134</v>
      </c>
      <c r="N243" t="s">
        <v>2132</v>
      </c>
    </row>
    <row r="244" spans="1:14" x14ac:dyDescent="0.25">
      <c r="A244">
        <v>244</v>
      </c>
      <c r="B244" s="85" t="s">
        <v>916</v>
      </c>
      <c r="C244" s="86" t="s">
        <v>915</v>
      </c>
      <c r="D244" s="86" t="s">
        <v>43</v>
      </c>
      <c r="E244" s="86" t="s">
        <v>42</v>
      </c>
      <c r="F244" s="86" t="s">
        <v>390</v>
      </c>
      <c r="G244" s="86" t="s">
        <v>389</v>
      </c>
      <c r="H244" s="86"/>
      <c r="I244" s="86" t="s">
        <v>388</v>
      </c>
      <c r="J244" s="86" t="s">
        <v>38</v>
      </c>
      <c r="K244" s="85" t="s">
        <v>387</v>
      </c>
      <c r="L244" t="s">
        <v>2133</v>
      </c>
      <c r="M244" t="s">
        <v>2134</v>
      </c>
      <c r="N244" t="s">
        <v>2132</v>
      </c>
    </row>
    <row r="245" spans="1:14" x14ac:dyDescent="0.25">
      <c r="A245">
        <v>245</v>
      </c>
      <c r="B245" s="85" t="s">
        <v>914</v>
      </c>
      <c r="C245" s="86" t="s">
        <v>913</v>
      </c>
      <c r="D245" s="86" t="s">
        <v>43</v>
      </c>
      <c r="E245" s="86" t="s">
        <v>42</v>
      </c>
      <c r="F245" s="86" t="s">
        <v>912</v>
      </c>
      <c r="G245" s="86" t="s">
        <v>911</v>
      </c>
      <c r="H245" s="86"/>
      <c r="I245" s="86" t="s">
        <v>144</v>
      </c>
      <c r="J245" s="86" t="s">
        <v>38</v>
      </c>
      <c r="K245" s="85" t="s">
        <v>143</v>
      </c>
      <c r="L245" t="s">
        <v>2124</v>
      </c>
      <c r="M245" t="s">
        <v>2125</v>
      </c>
      <c r="N245" t="s">
        <v>2123</v>
      </c>
    </row>
    <row r="246" spans="1:14" x14ac:dyDescent="0.25">
      <c r="A246">
        <v>246</v>
      </c>
      <c r="B246" s="85" t="s">
        <v>910</v>
      </c>
      <c r="C246" s="86" t="s">
        <v>907</v>
      </c>
      <c r="D246" s="86" t="s">
        <v>43</v>
      </c>
      <c r="E246" s="86" t="s">
        <v>42</v>
      </c>
      <c r="F246" s="86" t="s">
        <v>909</v>
      </c>
      <c r="G246" s="86" t="s">
        <v>908</v>
      </c>
      <c r="H246" s="86"/>
      <c r="I246" s="86" t="s">
        <v>907</v>
      </c>
      <c r="J246" s="86" t="s">
        <v>38</v>
      </c>
      <c r="K246" s="85" t="s">
        <v>906</v>
      </c>
      <c r="L246" t="s">
        <v>2127</v>
      </c>
      <c r="M246" t="s">
        <v>2128</v>
      </c>
      <c r="N246" t="s">
        <v>2126</v>
      </c>
    </row>
    <row r="247" spans="1:14" x14ac:dyDescent="0.25">
      <c r="A247">
        <v>247</v>
      </c>
      <c r="B247" s="85" t="s">
        <v>905</v>
      </c>
      <c r="C247" s="86" t="s">
        <v>904</v>
      </c>
      <c r="D247" s="86" t="s">
        <v>43</v>
      </c>
      <c r="E247" s="86" t="s">
        <v>42</v>
      </c>
      <c r="F247" s="86" t="s">
        <v>198</v>
      </c>
      <c r="G247" s="86" t="s">
        <v>197</v>
      </c>
      <c r="H247" s="86"/>
      <c r="I247" s="86" t="s">
        <v>196</v>
      </c>
      <c r="J247" s="86" t="s">
        <v>38</v>
      </c>
      <c r="K247" s="85" t="s">
        <v>195</v>
      </c>
      <c r="L247" t="s">
        <v>2124</v>
      </c>
      <c r="M247" t="s">
        <v>2125</v>
      </c>
      <c r="N247" t="s">
        <v>2123</v>
      </c>
    </row>
    <row r="248" spans="1:14" x14ac:dyDescent="0.25">
      <c r="A248">
        <v>248</v>
      </c>
      <c r="B248" s="85" t="s">
        <v>903</v>
      </c>
      <c r="C248" s="86" t="s">
        <v>900</v>
      </c>
      <c r="D248" s="86" t="s">
        <v>43</v>
      </c>
      <c r="E248" s="86" t="s">
        <v>42</v>
      </c>
      <c r="F248" s="86" t="s">
        <v>902</v>
      </c>
      <c r="G248" s="86" t="s">
        <v>901</v>
      </c>
      <c r="H248" s="86"/>
      <c r="I248" s="86" t="s">
        <v>900</v>
      </c>
      <c r="J248" s="86" t="s">
        <v>38</v>
      </c>
      <c r="K248" s="85" t="s">
        <v>899</v>
      </c>
      <c r="L248" t="s">
        <v>2127</v>
      </c>
      <c r="M248" t="s">
        <v>2128</v>
      </c>
      <c r="N248" t="s">
        <v>2126</v>
      </c>
    </row>
    <row r="249" spans="1:14" x14ac:dyDescent="0.25">
      <c r="A249">
        <v>249</v>
      </c>
      <c r="B249" s="85" t="s">
        <v>898</v>
      </c>
      <c r="C249" s="86" t="s">
        <v>897</v>
      </c>
      <c r="D249" s="86" t="s">
        <v>267</v>
      </c>
      <c r="E249" s="86" t="s">
        <v>266</v>
      </c>
      <c r="F249" s="86" t="s">
        <v>896</v>
      </c>
      <c r="G249" s="86" t="s">
        <v>895</v>
      </c>
      <c r="H249" s="86"/>
      <c r="I249" s="86" t="s">
        <v>894</v>
      </c>
      <c r="J249" s="86" t="s">
        <v>38</v>
      </c>
      <c r="K249" s="85" t="s">
        <v>893</v>
      </c>
      <c r="L249" t="s">
        <v>2127</v>
      </c>
      <c r="M249" t="s">
        <v>2128</v>
      </c>
      <c r="N249" t="s">
        <v>2126</v>
      </c>
    </row>
    <row r="250" spans="1:14" ht="30" x14ac:dyDescent="0.25">
      <c r="A250">
        <v>250</v>
      </c>
      <c r="B250" s="85" t="s">
        <v>890</v>
      </c>
      <c r="C250" s="86" t="s">
        <v>886</v>
      </c>
      <c r="D250" s="86" t="s">
        <v>43</v>
      </c>
      <c r="E250" s="86" t="s">
        <v>42</v>
      </c>
      <c r="F250" s="86" t="s">
        <v>889</v>
      </c>
      <c r="G250" s="86" t="s">
        <v>888</v>
      </c>
      <c r="H250" s="86" t="s">
        <v>887</v>
      </c>
      <c r="I250" s="86" t="s">
        <v>886</v>
      </c>
      <c r="J250" s="86" t="s">
        <v>38</v>
      </c>
      <c r="K250" s="85" t="s">
        <v>885</v>
      </c>
      <c r="L250" t="s">
        <v>2130</v>
      </c>
      <c r="M250" t="s">
        <v>2131</v>
      </c>
      <c r="N250" t="s">
        <v>2129</v>
      </c>
    </row>
    <row r="251" spans="1:14" x14ac:dyDescent="0.25">
      <c r="A251">
        <v>251</v>
      </c>
      <c r="B251" s="85" t="s">
        <v>884</v>
      </c>
      <c r="C251" s="86" t="s">
        <v>883</v>
      </c>
      <c r="D251" s="86" t="s">
        <v>267</v>
      </c>
      <c r="E251" s="86" t="s">
        <v>266</v>
      </c>
      <c r="F251" s="86" t="s">
        <v>882</v>
      </c>
      <c r="G251" s="86" t="s">
        <v>881</v>
      </c>
      <c r="H251" s="86"/>
      <c r="I251" s="86" t="s">
        <v>880</v>
      </c>
      <c r="J251" s="86" t="s">
        <v>38</v>
      </c>
      <c r="K251" s="85" t="s">
        <v>879</v>
      </c>
      <c r="L251" t="s">
        <v>2124</v>
      </c>
      <c r="M251" t="s">
        <v>2125</v>
      </c>
      <c r="N251" t="s">
        <v>2123</v>
      </c>
    </row>
    <row r="252" spans="1:14" x14ac:dyDescent="0.25">
      <c r="A252">
        <v>252</v>
      </c>
      <c r="B252" s="85" t="s">
        <v>878</v>
      </c>
      <c r="C252" s="86" t="s">
        <v>877</v>
      </c>
      <c r="D252" s="86" t="s">
        <v>43</v>
      </c>
      <c r="E252" s="86" t="s">
        <v>42</v>
      </c>
      <c r="F252" s="86" t="s">
        <v>194</v>
      </c>
      <c r="G252" s="86" t="s">
        <v>193</v>
      </c>
      <c r="H252" s="86"/>
      <c r="I252" s="86" t="s">
        <v>192</v>
      </c>
      <c r="J252" s="86" t="s">
        <v>38</v>
      </c>
      <c r="K252" s="85" t="s">
        <v>191</v>
      </c>
      <c r="L252" t="s">
        <v>2121</v>
      </c>
      <c r="M252" t="s">
        <v>2122</v>
      </c>
      <c r="N252" t="s">
        <v>2120</v>
      </c>
    </row>
    <row r="253" spans="1:14" x14ac:dyDescent="0.25">
      <c r="A253">
        <v>253</v>
      </c>
      <c r="B253" s="85" t="s">
        <v>876</v>
      </c>
      <c r="C253" s="86" t="s">
        <v>608</v>
      </c>
      <c r="D253" s="86" t="s">
        <v>43</v>
      </c>
      <c r="E253" s="86" t="s">
        <v>42</v>
      </c>
      <c r="F253" s="86" t="s">
        <v>875</v>
      </c>
      <c r="G253" s="86" t="s">
        <v>874</v>
      </c>
      <c r="H253" s="86"/>
      <c r="I253" s="86" t="s">
        <v>608</v>
      </c>
      <c r="J253" s="86" t="s">
        <v>38</v>
      </c>
      <c r="K253" s="85" t="s">
        <v>607</v>
      </c>
      <c r="L253" t="s">
        <v>2124</v>
      </c>
      <c r="M253" t="s">
        <v>2125</v>
      </c>
      <c r="N253" t="s">
        <v>2123</v>
      </c>
    </row>
    <row r="254" spans="1:14" x14ac:dyDescent="0.25">
      <c r="A254">
        <v>254</v>
      </c>
      <c r="B254" s="85" t="s">
        <v>873</v>
      </c>
      <c r="C254" s="86" t="s">
        <v>872</v>
      </c>
      <c r="D254" s="86" t="s">
        <v>43</v>
      </c>
      <c r="E254" s="86" t="s">
        <v>42</v>
      </c>
      <c r="F254" s="86" t="s">
        <v>871</v>
      </c>
      <c r="G254" s="86" t="s">
        <v>870</v>
      </c>
      <c r="H254" s="86"/>
      <c r="I254" s="86" t="s">
        <v>869</v>
      </c>
      <c r="J254" s="86" t="s">
        <v>38</v>
      </c>
      <c r="K254" s="85" t="s">
        <v>868</v>
      </c>
      <c r="L254" t="s">
        <v>2127</v>
      </c>
      <c r="M254" t="s">
        <v>2128</v>
      </c>
      <c r="N254" t="s">
        <v>2126</v>
      </c>
    </row>
    <row r="255" spans="1:14" x14ac:dyDescent="0.25">
      <c r="A255">
        <v>255</v>
      </c>
      <c r="B255" s="85" t="s">
        <v>867</v>
      </c>
      <c r="C255" s="86" t="s">
        <v>864</v>
      </c>
      <c r="D255" s="86" t="s">
        <v>43</v>
      </c>
      <c r="E255" s="86" t="s">
        <v>42</v>
      </c>
      <c r="F255" s="86" t="s">
        <v>866</v>
      </c>
      <c r="G255" s="86" t="s">
        <v>865</v>
      </c>
      <c r="H255" s="86"/>
      <c r="I255" s="86" t="s">
        <v>864</v>
      </c>
      <c r="J255" s="86" t="s">
        <v>38</v>
      </c>
      <c r="K255" s="85" t="s">
        <v>863</v>
      </c>
      <c r="L255" t="s">
        <v>2130</v>
      </c>
      <c r="M255" t="s">
        <v>2131</v>
      </c>
      <c r="N255" t="s">
        <v>2129</v>
      </c>
    </row>
    <row r="256" spans="1:14" x14ac:dyDescent="0.25">
      <c r="A256">
        <v>256</v>
      </c>
      <c r="B256" s="85" t="s">
        <v>862</v>
      </c>
      <c r="C256" s="86" t="s">
        <v>861</v>
      </c>
      <c r="D256" s="86" t="s">
        <v>43</v>
      </c>
      <c r="E256" s="86" t="s">
        <v>42</v>
      </c>
      <c r="F256" s="86" t="s">
        <v>860</v>
      </c>
      <c r="G256" s="86" t="s">
        <v>859</v>
      </c>
      <c r="H256" s="86"/>
      <c r="I256" s="86" t="s">
        <v>240</v>
      </c>
      <c r="J256" s="86" t="s">
        <v>38</v>
      </c>
      <c r="K256" s="85" t="s">
        <v>239</v>
      </c>
      <c r="L256" t="s">
        <v>2124</v>
      </c>
      <c r="M256" t="s">
        <v>2125</v>
      </c>
      <c r="N256" t="s">
        <v>2123</v>
      </c>
    </row>
    <row r="257" spans="1:14" x14ac:dyDescent="0.25">
      <c r="A257">
        <v>257</v>
      </c>
      <c r="B257" s="85" t="s">
        <v>858</v>
      </c>
      <c r="C257" s="86" t="s">
        <v>801</v>
      </c>
      <c r="D257" s="86" t="s">
        <v>43</v>
      </c>
      <c r="E257" s="86" t="s">
        <v>42</v>
      </c>
      <c r="F257" s="86" t="s">
        <v>857</v>
      </c>
      <c r="G257" s="86" t="s">
        <v>856</v>
      </c>
      <c r="H257" s="86" t="s">
        <v>855</v>
      </c>
      <c r="I257" s="86" t="s">
        <v>801</v>
      </c>
      <c r="J257" s="86" t="s">
        <v>38</v>
      </c>
      <c r="K257" s="85" t="s">
        <v>800</v>
      </c>
      <c r="L257" t="s">
        <v>2121</v>
      </c>
      <c r="M257" t="s">
        <v>2122</v>
      </c>
      <c r="N257" t="s">
        <v>2120</v>
      </c>
    </row>
    <row r="258" spans="1:14" x14ac:dyDescent="0.25">
      <c r="A258">
        <v>258</v>
      </c>
      <c r="B258" s="85" t="s">
        <v>854</v>
      </c>
      <c r="C258" s="86" t="s">
        <v>851</v>
      </c>
      <c r="D258" s="86" t="s">
        <v>43</v>
      </c>
      <c r="E258" s="86" t="s">
        <v>42</v>
      </c>
      <c r="F258" s="86" t="s">
        <v>853</v>
      </c>
      <c r="G258" s="86" t="s">
        <v>852</v>
      </c>
      <c r="H258" s="86"/>
      <c r="I258" s="86" t="s">
        <v>851</v>
      </c>
      <c r="J258" s="86" t="s">
        <v>38</v>
      </c>
      <c r="K258" s="85" t="s">
        <v>850</v>
      </c>
      <c r="L258" t="s">
        <v>2124</v>
      </c>
      <c r="M258" t="s">
        <v>2125</v>
      </c>
      <c r="N258" t="s">
        <v>2123</v>
      </c>
    </row>
    <row r="259" spans="1:14" x14ac:dyDescent="0.25">
      <c r="A259">
        <v>259</v>
      </c>
      <c r="B259" s="85" t="s">
        <v>849</v>
      </c>
      <c r="C259" s="86" t="s">
        <v>848</v>
      </c>
      <c r="D259" s="86" t="s">
        <v>43</v>
      </c>
      <c r="E259" s="86" t="s">
        <v>42</v>
      </c>
      <c r="F259" s="86" t="s">
        <v>847</v>
      </c>
      <c r="G259" s="86" t="s">
        <v>846</v>
      </c>
      <c r="H259" s="86"/>
      <c r="I259" s="86" t="s">
        <v>845</v>
      </c>
      <c r="J259" s="86" t="s">
        <v>38</v>
      </c>
      <c r="K259" s="85" t="s">
        <v>844</v>
      </c>
      <c r="L259" t="s">
        <v>2130</v>
      </c>
      <c r="M259" t="s">
        <v>2131</v>
      </c>
      <c r="N259" t="s">
        <v>2129</v>
      </c>
    </row>
    <row r="260" spans="1:14" x14ac:dyDescent="0.25">
      <c r="A260">
        <v>260</v>
      </c>
      <c r="B260" s="85" t="s">
        <v>843</v>
      </c>
      <c r="C260" s="86" t="s">
        <v>840</v>
      </c>
      <c r="D260" s="86" t="s">
        <v>43</v>
      </c>
      <c r="E260" s="86" t="s">
        <v>42</v>
      </c>
      <c r="F260" s="86" t="s">
        <v>842</v>
      </c>
      <c r="G260" s="86" t="s">
        <v>841</v>
      </c>
      <c r="H260" s="86"/>
      <c r="I260" s="86" t="s">
        <v>840</v>
      </c>
      <c r="J260" s="86" t="s">
        <v>38</v>
      </c>
      <c r="K260" s="85" t="s">
        <v>839</v>
      </c>
      <c r="L260" t="s">
        <v>2133</v>
      </c>
      <c r="M260" t="s">
        <v>2134</v>
      </c>
      <c r="N260" t="s">
        <v>2132</v>
      </c>
    </row>
    <row r="261" spans="1:14" x14ac:dyDescent="0.25">
      <c r="A261">
        <v>261</v>
      </c>
      <c r="B261" s="85" t="s">
        <v>838</v>
      </c>
      <c r="C261" s="86" t="s">
        <v>837</v>
      </c>
      <c r="D261" s="86" t="s">
        <v>43</v>
      </c>
      <c r="E261" s="86" t="s">
        <v>42</v>
      </c>
      <c r="F261" s="86" t="s">
        <v>322</v>
      </c>
      <c r="G261" s="86" t="s">
        <v>836</v>
      </c>
      <c r="H261" s="86"/>
      <c r="I261" s="86" t="s">
        <v>835</v>
      </c>
      <c r="J261" s="86" t="s">
        <v>38</v>
      </c>
      <c r="K261" s="85" t="s">
        <v>834</v>
      </c>
      <c r="L261" t="s">
        <v>2133</v>
      </c>
      <c r="M261" t="s">
        <v>2134</v>
      </c>
      <c r="N261" t="s">
        <v>2132</v>
      </c>
    </row>
    <row r="262" spans="1:14" x14ac:dyDescent="0.25">
      <c r="A262">
        <v>262</v>
      </c>
      <c r="B262" s="85" t="s">
        <v>833</v>
      </c>
      <c r="C262" s="86" t="s">
        <v>830</v>
      </c>
      <c r="D262" s="86" t="s">
        <v>43</v>
      </c>
      <c r="E262" s="86" t="s">
        <v>42</v>
      </c>
      <c r="F262" s="86" t="s">
        <v>832</v>
      </c>
      <c r="G262" s="86" t="s">
        <v>831</v>
      </c>
      <c r="H262" s="86"/>
      <c r="I262" s="86" t="s">
        <v>830</v>
      </c>
      <c r="J262" s="86" t="s">
        <v>38</v>
      </c>
      <c r="K262" s="85" t="s">
        <v>829</v>
      </c>
      <c r="L262" t="s">
        <v>2124</v>
      </c>
      <c r="M262" t="s">
        <v>2125</v>
      </c>
      <c r="N262" t="s">
        <v>2123</v>
      </c>
    </row>
    <row r="263" spans="1:14" x14ac:dyDescent="0.25">
      <c r="A263">
        <v>263</v>
      </c>
      <c r="B263" s="85" t="s">
        <v>828</v>
      </c>
      <c r="C263" s="86" t="s">
        <v>821</v>
      </c>
      <c r="D263" s="86" t="s">
        <v>43</v>
      </c>
      <c r="E263" s="86" t="s">
        <v>42</v>
      </c>
      <c r="F263" s="86" t="s">
        <v>827</v>
      </c>
      <c r="G263" s="86" t="s">
        <v>826</v>
      </c>
      <c r="H263" s="86"/>
      <c r="I263" s="86" t="s">
        <v>821</v>
      </c>
      <c r="J263" s="86" t="s">
        <v>38</v>
      </c>
      <c r="K263" s="85" t="s">
        <v>820</v>
      </c>
      <c r="L263" t="s">
        <v>2121</v>
      </c>
      <c r="M263" t="s">
        <v>2122</v>
      </c>
      <c r="N263" t="s">
        <v>2120</v>
      </c>
    </row>
    <row r="264" spans="1:14" x14ac:dyDescent="0.25">
      <c r="A264">
        <v>264</v>
      </c>
      <c r="B264" s="85" t="s">
        <v>825</v>
      </c>
      <c r="C264" s="86" t="s">
        <v>824</v>
      </c>
      <c r="D264" s="86" t="s">
        <v>43</v>
      </c>
      <c r="E264" s="86" t="s">
        <v>42</v>
      </c>
      <c r="F264" s="86" t="s">
        <v>823</v>
      </c>
      <c r="G264" s="86" t="s">
        <v>822</v>
      </c>
      <c r="H264" s="86"/>
      <c r="I264" s="86" t="s">
        <v>821</v>
      </c>
      <c r="J264" s="86" t="s">
        <v>38</v>
      </c>
      <c r="K264" s="85" t="s">
        <v>820</v>
      </c>
      <c r="L264" t="s">
        <v>2121</v>
      </c>
      <c r="M264" t="s">
        <v>2122</v>
      </c>
      <c r="N264" t="s">
        <v>2120</v>
      </c>
    </row>
    <row r="265" spans="1:14" x14ac:dyDescent="0.25">
      <c r="A265">
        <v>265</v>
      </c>
      <c r="B265" s="85" t="s">
        <v>819</v>
      </c>
      <c r="C265" s="86" t="s">
        <v>818</v>
      </c>
      <c r="D265" s="86" t="s">
        <v>43</v>
      </c>
      <c r="E265" s="86" t="s">
        <v>42</v>
      </c>
      <c r="F265" s="86" t="s">
        <v>443</v>
      </c>
      <c r="G265" s="86" t="s">
        <v>442</v>
      </c>
      <c r="H265" s="86"/>
      <c r="I265" s="86" t="s">
        <v>441</v>
      </c>
      <c r="J265" s="86" t="s">
        <v>38</v>
      </c>
      <c r="K265" s="85" t="s">
        <v>440</v>
      </c>
      <c r="L265" t="s">
        <v>2133</v>
      </c>
      <c r="M265" t="s">
        <v>2134</v>
      </c>
      <c r="N265" t="s">
        <v>2132</v>
      </c>
    </row>
    <row r="266" spans="1:14" x14ac:dyDescent="0.25">
      <c r="A266">
        <v>266</v>
      </c>
      <c r="B266" s="85" t="s">
        <v>817</v>
      </c>
      <c r="C266" s="86" t="s">
        <v>816</v>
      </c>
      <c r="D266" s="86" t="s">
        <v>43</v>
      </c>
      <c r="E266" s="86" t="s">
        <v>42</v>
      </c>
      <c r="F266" s="86" t="s">
        <v>443</v>
      </c>
      <c r="G266" s="86" t="s">
        <v>442</v>
      </c>
      <c r="H266" s="86"/>
      <c r="I266" s="86" t="s">
        <v>441</v>
      </c>
      <c r="J266" s="86" t="s">
        <v>38</v>
      </c>
      <c r="K266" s="85" t="s">
        <v>440</v>
      </c>
      <c r="L266" t="s">
        <v>2133</v>
      </c>
      <c r="M266" t="s">
        <v>2134</v>
      </c>
      <c r="N266" t="s">
        <v>2132</v>
      </c>
    </row>
    <row r="267" spans="1:14" x14ac:dyDescent="0.25">
      <c r="A267">
        <v>267</v>
      </c>
      <c r="B267" s="85" t="s">
        <v>815</v>
      </c>
      <c r="C267" s="86" t="s">
        <v>814</v>
      </c>
      <c r="D267" s="86" t="s">
        <v>43</v>
      </c>
      <c r="E267" s="86" t="s">
        <v>42</v>
      </c>
      <c r="F267" s="86" t="s">
        <v>813</v>
      </c>
      <c r="G267" s="86" t="s">
        <v>812</v>
      </c>
      <c r="H267" s="86"/>
      <c r="I267" s="86" t="s">
        <v>811</v>
      </c>
      <c r="J267" s="86" t="s">
        <v>38</v>
      </c>
      <c r="K267" s="85" t="s">
        <v>810</v>
      </c>
      <c r="L267" t="s">
        <v>2133</v>
      </c>
      <c r="M267" t="s">
        <v>2134</v>
      </c>
      <c r="N267" t="s">
        <v>2132</v>
      </c>
    </row>
    <row r="268" spans="1:14" ht="30" x14ac:dyDescent="0.25">
      <c r="A268">
        <v>268</v>
      </c>
      <c r="B268" s="85" t="s">
        <v>809</v>
      </c>
      <c r="C268" s="86" t="s">
        <v>808</v>
      </c>
      <c r="D268" s="86" t="s">
        <v>43</v>
      </c>
      <c r="E268" s="86" t="s">
        <v>42</v>
      </c>
      <c r="F268" s="86" t="s">
        <v>807</v>
      </c>
      <c r="G268" s="86" t="s">
        <v>806</v>
      </c>
      <c r="H268" s="86"/>
      <c r="I268" s="86" t="s">
        <v>251</v>
      </c>
      <c r="J268" s="86" t="s">
        <v>38</v>
      </c>
      <c r="K268" s="85" t="s">
        <v>250</v>
      </c>
      <c r="L268" t="s">
        <v>2127</v>
      </c>
      <c r="M268" t="s">
        <v>2128</v>
      </c>
      <c r="N268" t="s">
        <v>2126</v>
      </c>
    </row>
    <row r="269" spans="1:14" x14ac:dyDescent="0.25">
      <c r="A269">
        <v>269</v>
      </c>
      <c r="B269" s="85" t="s">
        <v>805</v>
      </c>
      <c r="C269" s="86" t="s">
        <v>804</v>
      </c>
      <c r="D269" s="86" t="s">
        <v>43</v>
      </c>
      <c r="E269" s="86" t="s">
        <v>42</v>
      </c>
      <c r="F269" s="86" t="s">
        <v>803</v>
      </c>
      <c r="G269" s="86" t="s">
        <v>802</v>
      </c>
      <c r="H269" s="86"/>
      <c r="I269" s="86" t="s">
        <v>801</v>
      </c>
      <c r="J269" s="86" t="s">
        <v>38</v>
      </c>
      <c r="K269" s="85" t="s">
        <v>800</v>
      </c>
      <c r="L269" t="s">
        <v>2121</v>
      </c>
      <c r="M269" t="s">
        <v>2122</v>
      </c>
      <c r="N269" t="s">
        <v>2120</v>
      </c>
    </row>
    <row r="270" spans="1:14" x14ac:dyDescent="0.25">
      <c r="A270">
        <v>270</v>
      </c>
      <c r="B270" s="85" t="s">
        <v>799</v>
      </c>
      <c r="C270" s="86" t="s">
        <v>796</v>
      </c>
      <c r="D270" s="86" t="s">
        <v>43</v>
      </c>
      <c r="E270" s="86" t="s">
        <v>42</v>
      </c>
      <c r="F270" s="86" t="s">
        <v>798</v>
      </c>
      <c r="G270" s="86" t="s">
        <v>797</v>
      </c>
      <c r="H270" s="86"/>
      <c r="I270" s="86" t="s">
        <v>796</v>
      </c>
      <c r="J270" s="86" t="s">
        <v>38</v>
      </c>
      <c r="K270" s="85" t="s">
        <v>795</v>
      </c>
      <c r="L270" t="s">
        <v>2124</v>
      </c>
      <c r="M270" t="s">
        <v>2125</v>
      </c>
      <c r="N270" t="s">
        <v>2123</v>
      </c>
    </row>
    <row r="271" spans="1:14" x14ac:dyDescent="0.25">
      <c r="A271">
        <v>271</v>
      </c>
      <c r="B271" s="85" t="s">
        <v>794</v>
      </c>
      <c r="C271" s="86" t="s">
        <v>454</v>
      </c>
      <c r="D271" s="86" t="s">
        <v>43</v>
      </c>
      <c r="E271" s="86" t="s">
        <v>42</v>
      </c>
      <c r="F271" s="86" t="s">
        <v>793</v>
      </c>
      <c r="G271" s="86" t="s">
        <v>792</v>
      </c>
      <c r="H271" s="86"/>
      <c r="I271" s="86" t="s">
        <v>454</v>
      </c>
      <c r="J271" s="86" t="s">
        <v>38</v>
      </c>
      <c r="K271" s="85" t="s">
        <v>453</v>
      </c>
      <c r="L271" t="s">
        <v>2124</v>
      </c>
      <c r="M271" t="s">
        <v>2125</v>
      </c>
      <c r="N271" t="s">
        <v>2123</v>
      </c>
    </row>
    <row r="272" spans="1:14" x14ac:dyDescent="0.25">
      <c r="A272">
        <v>272</v>
      </c>
      <c r="B272" s="85" t="s">
        <v>791</v>
      </c>
      <c r="C272" s="86" t="s">
        <v>787</v>
      </c>
      <c r="D272" s="86" t="s">
        <v>43</v>
      </c>
      <c r="E272" s="86" t="s">
        <v>42</v>
      </c>
      <c r="F272" s="86" t="s">
        <v>790</v>
      </c>
      <c r="G272" s="86" t="s">
        <v>789</v>
      </c>
      <c r="H272" s="86" t="s">
        <v>788</v>
      </c>
      <c r="I272" s="86" t="s">
        <v>787</v>
      </c>
      <c r="J272" s="86" t="s">
        <v>38</v>
      </c>
      <c r="K272" s="85" t="s">
        <v>786</v>
      </c>
      <c r="L272" t="s">
        <v>2127</v>
      </c>
      <c r="M272" t="s">
        <v>2128</v>
      </c>
      <c r="N272" t="s">
        <v>2126</v>
      </c>
    </row>
    <row r="273" spans="1:14" x14ac:dyDescent="0.25">
      <c r="A273">
        <v>273</v>
      </c>
      <c r="B273" s="85" t="s">
        <v>785</v>
      </c>
      <c r="C273" s="86" t="s">
        <v>784</v>
      </c>
      <c r="D273" s="86" t="s">
        <v>43</v>
      </c>
      <c r="E273" s="86" t="s">
        <v>42</v>
      </c>
      <c r="F273" s="86" t="s">
        <v>162</v>
      </c>
      <c r="G273" s="86" t="s">
        <v>161</v>
      </c>
      <c r="H273" s="86"/>
      <c r="I273" s="86" t="s">
        <v>160</v>
      </c>
      <c r="J273" s="86" t="s">
        <v>38</v>
      </c>
      <c r="K273" s="85" t="s">
        <v>159</v>
      </c>
      <c r="L273" t="s">
        <v>2130</v>
      </c>
      <c r="M273" t="s">
        <v>2131</v>
      </c>
      <c r="N273" t="s">
        <v>2129</v>
      </c>
    </row>
    <row r="274" spans="1:14" x14ac:dyDescent="0.25">
      <c r="A274">
        <v>274</v>
      </c>
      <c r="B274" s="85" t="s">
        <v>783</v>
      </c>
      <c r="C274" s="86" t="s">
        <v>782</v>
      </c>
      <c r="D274" s="86" t="s">
        <v>43</v>
      </c>
      <c r="E274" s="86" t="s">
        <v>42</v>
      </c>
      <c r="F274" s="86" t="s">
        <v>781</v>
      </c>
      <c r="G274" s="86" t="s">
        <v>780</v>
      </c>
      <c r="H274" s="86"/>
      <c r="I274" s="86" t="s">
        <v>605</v>
      </c>
      <c r="J274" s="86" t="s">
        <v>38</v>
      </c>
      <c r="K274" s="85" t="s">
        <v>779</v>
      </c>
      <c r="L274" t="s">
        <v>2124</v>
      </c>
      <c r="M274" t="s">
        <v>2125</v>
      </c>
      <c r="N274" t="s">
        <v>2123</v>
      </c>
    </row>
    <row r="275" spans="1:14" x14ac:dyDescent="0.25">
      <c r="A275">
        <v>275</v>
      </c>
      <c r="B275" s="85" t="s">
        <v>778</v>
      </c>
      <c r="C275" s="86" t="s">
        <v>777</v>
      </c>
      <c r="D275" s="86" t="s">
        <v>43</v>
      </c>
      <c r="E275" s="86" t="s">
        <v>42</v>
      </c>
      <c r="F275" s="86" t="s">
        <v>604</v>
      </c>
      <c r="G275" s="86" t="s">
        <v>603</v>
      </c>
      <c r="H275" s="86"/>
      <c r="I275" s="86" t="s">
        <v>602</v>
      </c>
      <c r="J275" s="86" t="s">
        <v>38</v>
      </c>
      <c r="K275" s="85" t="s">
        <v>601</v>
      </c>
      <c r="L275" t="s">
        <v>2124</v>
      </c>
      <c r="M275" t="s">
        <v>2125</v>
      </c>
      <c r="N275" t="s">
        <v>2123</v>
      </c>
    </row>
    <row r="276" spans="1:14" ht="30" x14ac:dyDescent="0.25">
      <c r="A276">
        <v>276</v>
      </c>
      <c r="B276" s="85" t="s">
        <v>776</v>
      </c>
      <c r="C276" s="86" t="s">
        <v>775</v>
      </c>
      <c r="D276" s="86" t="s">
        <v>267</v>
      </c>
      <c r="E276" s="86" t="s">
        <v>266</v>
      </c>
      <c r="F276" s="86" t="s">
        <v>774</v>
      </c>
      <c r="G276" s="86" t="s">
        <v>773</v>
      </c>
      <c r="H276" s="86"/>
      <c r="I276" s="86" t="s">
        <v>385</v>
      </c>
      <c r="J276" s="86" t="s">
        <v>38</v>
      </c>
      <c r="K276" s="85" t="s">
        <v>772</v>
      </c>
      <c r="L276" t="e">
        <v>#N/A</v>
      </c>
      <c r="M276" t="e">
        <v>#N/A</v>
      </c>
      <c r="N276" t="e">
        <v>#N/A</v>
      </c>
    </row>
    <row r="277" spans="1:14" x14ac:dyDescent="0.25">
      <c r="A277">
        <v>277</v>
      </c>
      <c r="B277" s="85" t="s">
        <v>771</v>
      </c>
      <c r="C277" s="86" t="s">
        <v>647</v>
      </c>
      <c r="D277" s="86" t="s">
        <v>43</v>
      </c>
      <c r="E277" s="86" t="s">
        <v>42</v>
      </c>
      <c r="F277" s="86" t="s">
        <v>649</v>
      </c>
      <c r="G277" s="86" t="s">
        <v>770</v>
      </c>
      <c r="H277" s="86" t="s">
        <v>769</v>
      </c>
      <c r="I277" s="86" t="s">
        <v>647</v>
      </c>
      <c r="J277" s="86" t="s">
        <v>38</v>
      </c>
      <c r="K277" s="85" t="s">
        <v>646</v>
      </c>
      <c r="L277" t="s">
        <v>2121</v>
      </c>
      <c r="M277" t="s">
        <v>2122</v>
      </c>
      <c r="N277" t="s">
        <v>2120</v>
      </c>
    </row>
    <row r="278" spans="1:14" x14ac:dyDescent="0.25">
      <c r="A278">
        <v>278</v>
      </c>
      <c r="B278" s="85" t="s">
        <v>768</v>
      </c>
      <c r="C278" s="86" t="s">
        <v>196</v>
      </c>
      <c r="D278" s="86" t="s">
        <v>43</v>
      </c>
      <c r="E278" s="86" t="s">
        <v>42</v>
      </c>
      <c r="F278" s="86" t="s">
        <v>198</v>
      </c>
      <c r="G278" s="86" t="s">
        <v>197</v>
      </c>
      <c r="H278" s="86"/>
      <c r="I278" s="86" t="s">
        <v>196</v>
      </c>
      <c r="J278" s="86" t="s">
        <v>38</v>
      </c>
      <c r="K278" s="85" t="s">
        <v>195</v>
      </c>
      <c r="L278" t="s">
        <v>2124</v>
      </c>
      <c r="M278" t="s">
        <v>2125</v>
      </c>
      <c r="N278" t="s">
        <v>2123</v>
      </c>
    </row>
    <row r="279" spans="1:14" x14ac:dyDescent="0.25">
      <c r="A279">
        <v>279</v>
      </c>
      <c r="B279" s="85" t="s">
        <v>767</v>
      </c>
      <c r="C279" s="86" t="s">
        <v>764</v>
      </c>
      <c r="D279" s="86" t="s">
        <v>43</v>
      </c>
      <c r="E279" s="86" t="s">
        <v>42</v>
      </c>
      <c r="F279" s="86" t="s">
        <v>766</v>
      </c>
      <c r="G279" s="86" t="s">
        <v>765</v>
      </c>
      <c r="H279" s="86"/>
      <c r="I279" s="86" t="s">
        <v>764</v>
      </c>
      <c r="J279" s="86" t="s">
        <v>38</v>
      </c>
      <c r="K279" s="85" t="s">
        <v>763</v>
      </c>
      <c r="L279" t="s">
        <v>2133</v>
      </c>
      <c r="M279" t="s">
        <v>2134</v>
      </c>
      <c r="N279" t="s">
        <v>2132</v>
      </c>
    </row>
    <row r="280" spans="1:14" x14ac:dyDescent="0.25">
      <c r="A280">
        <v>280</v>
      </c>
      <c r="B280" s="85" t="s">
        <v>762</v>
      </c>
      <c r="C280" s="86" t="s">
        <v>754</v>
      </c>
      <c r="D280" s="86" t="s">
        <v>43</v>
      </c>
      <c r="E280" s="86" t="s">
        <v>42</v>
      </c>
      <c r="F280" s="86" t="s">
        <v>761</v>
      </c>
      <c r="G280" s="86" t="s">
        <v>760</v>
      </c>
      <c r="H280" s="86" t="s">
        <v>759</v>
      </c>
      <c r="I280" s="86" t="s">
        <v>754</v>
      </c>
      <c r="J280" s="86" t="s">
        <v>38</v>
      </c>
      <c r="K280" s="85" t="s">
        <v>753</v>
      </c>
      <c r="L280" t="s">
        <v>2121</v>
      </c>
      <c r="M280" t="s">
        <v>2122</v>
      </c>
      <c r="N280" t="s">
        <v>2120</v>
      </c>
    </row>
    <row r="281" spans="1:14" x14ac:dyDescent="0.25">
      <c r="A281">
        <v>281</v>
      </c>
      <c r="B281" s="85" t="s">
        <v>758</v>
      </c>
      <c r="C281" s="86" t="s">
        <v>757</v>
      </c>
      <c r="D281" s="86" t="s">
        <v>43</v>
      </c>
      <c r="E281" s="86" t="s">
        <v>42</v>
      </c>
      <c r="F281" s="86" t="s">
        <v>756</v>
      </c>
      <c r="G281" s="86" t="s">
        <v>755</v>
      </c>
      <c r="H281" s="86"/>
      <c r="I281" s="86" t="s">
        <v>754</v>
      </c>
      <c r="J281" s="86" t="s">
        <v>38</v>
      </c>
      <c r="K281" s="85" t="s">
        <v>753</v>
      </c>
      <c r="L281" t="s">
        <v>2121</v>
      </c>
      <c r="M281" t="s">
        <v>2122</v>
      </c>
      <c r="N281" t="s">
        <v>2120</v>
      </c>
    </row>
    <row r="282" spans="1:14" x14ac:dyDescent="0.25">
      <c r="A282">
        <v>282</v>
      </c>
      <c r="B282" s="85" t="s">
        <v>752</v>
      </c>
      <c r="C282" s="86" t="s">
        <v>751</v>
      </c>
      <c r="D282" s="86" t="s">
        <v>267</v>
      </c>
      <c r="E282" s="86" t="s">
        <v>266</v>
      </c>
      <c r="F282" s="86" t="s">
        <v>750</v>
      </c>
      <c r="G282" s="86" t="s">
        <v>749</v>
      </c>
      <c r="H282" s="86"/>
      <c r="I282" s="86" t="s">
        <v>748</v>
      </c>
      <c r="J282" s="86" t="s">
        <v>38</v>
      </c>
      <c r="K282" s="85" t="s">
        <v>747</v>
      </c>
      <c r="L282" t="s">
        <v>2121</v>
      </c>
      <c r="M282" t="s">
        <v>2122</v>
      </c>
      <c r="N282" t="s">
        <v>2120</v>
      </c>
    </row>
    <row r="283" spans="1:14" x14ac:dyDescent="0.25">
      <c r="A283">
        <v>283</v>
      </c>
      <c r="B283" s="85" t="s">
        <v>746</v>
      </c>
      <c r="C283" s="86" t="s">
        <v>743</v>
      </c>
      <c r="D283" s="86" t="s">
        <v>43</v>
      </c>
      <c r="E283" s="86" t="s">
        <v>42</v>
      </c>
      <c r="F283" s="86" t="s">
        <v>745</v>
      </c>
      <c r="G283" s="86" t="s">
        <v>744</v>
      </c>
      <c r="H283" s="86"/>
      <c r="I283" s="86" t="s">
        <v>743</v>
      </c>
      <c r="J283" s="86" t="s">
        <v>38</v>
      </c>
      <c r="K283" s="85" t="s">
        <v>742</v>
      </c>
      <c r="L283" t="s">
        <v>2124</v>
      </c>
      <c r="M283" t="s">
        <v>2125</v>
      </c>
      <c r="N283" t="s">
        <v>2123</v>
      </c>
    </row>
    <row r="284" spans="1:14" x14ac:dyDescent="0.25">
      <c r="A284">
        <v>284</v>
      </c>
      <c r="B284" s="85" t="s">
        <v>741</v>
      </c>
      <c r="C284" s="86" t="s">
        <v>740</v>
      </c>
      <c r="D284" s="86" t="s">
        <v>43</v>
      </c>
      <c r="E284" s="86" t="s">
        <v>42</v>
      </c>
      <c r="F284" s="86" t="s">
        <v>739</v>
      </c>
      <c r="G284" s="86" t="s">
        <v>738</v>
      </c>
      <c r="H284" s="86" t="s">
        <v>737</v>
      </c>
      <c r="I284" s="86" t="s">
        <v>736</v>
      </c>
      <c r="J284" s="86" t="s">
        <v>38</v>
      </c>
      <c r="K284" s="85" t="s">
        <v>735</v>
      </c>
      <c r="L284" t="s">
        <v>2121</v>
      </c>
      <c r="M284" t="s">
        <v>2122</v>
      </c>
      <c r="N284" t="s">
        <v>2120</v>
      </c>
    </row>
    <row r="285" spans="1:14" x14ac:dyDescent="0.25">
      <c r="A285">
        <v>285</v>
      </c>
      <c r="B285" s="85" t="s">
        <v>734</v>
      </c>
      <c r="C285" s="86" t="s">
        <v>730</v>
      </c>
      <c r="D285" s="86" t="s">
        <v>43</v>
      </c>
      <c r="E285" s="86" t="s">
        <v>42</v>
      </c>
      <c r="F285" s="86" t="s">
        <v>733</v>
      </c>
      <c r="G285" s="86" t="s">
        <v>732</v>
      </c>
      <c r="H285" s="86" t="s">
        <v>731</v>
      </c>
      <c r="I285" s="86" t="s">
        <v>730</v>
      </c>
      <c r="J285" s="86" t="s">
        <v>38</v>
      </c>
      <c r="K285" s="85" t="s">
        <v>729</v>
      </c>
      <c r="L285" t="s">
        <v>2130</v>
      </c>
      <c r="M285" t="s">
        <v>2131</v>
      </c>
      <c r="N285" t="s">
        <v>2129</v>
      </c>
    </row>
    <row r="286" spans="1:14" x14ac:dyDescent="0.25">
      <c r="A286">
        <v>286</v>
      </c>
      <c r="B286" s="85" t="s">
        <v>728</v>
      </c>
      <c r="C286" s="86" t="s">
        <v>727</v>
      </c>
      <c r="D286" s="86" t="s">
        <v>43</v>
      </c>
      <c r="E286" s="86" t="s">
        <v>42</v>
      </c>
      <c r="F286" s="86" t="s">
        <v>172</v>
      </c>
      <c r="G286" s="86" t="s">
        <v>171</v>
      </c>
      <c r="H286" s="86"/>
      <c r="I286" s="86" t="s">
        <v>170</v>
      </c>
      <c r="J286" s="86" t="s">
        <v>38</v>
      </c>
      <c r="K286" s="85" t="s">
        <v>169</v>
      </c>
      <c r="L286" t="s">
        <v>2124</v>
      </c>
      <c r="M286" t="s">
        <v>2125</v>
      </c>
      <c r="N286" t="s">
        <v>2123</v>
      </c>
    </row>
    <row r="287" spans="1:14" x14ac:dyDescent="0.25">
      <c r="A287">
        <v>287</v>
      </c>
      <c r="B287" s="85" t="s">
        <v>726</v>
      </c>
      <c r="C287" s="86" t="s">
        <v>724</v>
      </c>
      <c r="D287" s="86" t="s">
        <v>43</v>
      </c>
      <c r="E287" s="86" t="s">
        <v>42</v>
      </c>
      <c r="F287" s="86" t="s">
        <v>649</v>
      </c>
      <c r="G287" s="86" t="s">
        <v>725</v>
      </c>
      <c r="H287" s="86"/>
      <c r="I287" s="86" t="s">
        <v>724</v>
      </c>
      <c r="J287" s="86" t="s">
        <v>38</v>
      </c>
      <c r="K287" s="85" t="s">
        <v>723</v>
      </c>
      <c r="L287" t="s">
        <v>2135</v>
      </c>
      <c r="M287" t="s">
        <v>2136</v>
      </c>
      <c r="N287" t="s">
        <v>724</v>
      </c>
    </row>
    <row r="288" spans="1:14" ht="30" x14ac:dyDescent="0.25">
      <c r="A288">
        <v>288</v>
      </c>
      <c r="B288" s="85" t="s">
        <v>722</v>
      </c>
      <c r="C288" s="86" t="s">
        <v>721</v>
      </c>
      <c r="D288" s="86" t="s">
        <v>267</v>
      </c>
      <c r="E288" s="86" t="s">
        <v>266</v>
      </c>
      <c r="F288" s="86" t="s">
        <v>717</v>
      </c>
      <c r="G288" s="86" t="s">
        <v>720</v>
      </c>
      <c r="H288" s="86"/>
      <c r="I288" s="86" t="s">
        <v>263</v>
      </c>
      <c r="J288" s="86" t="s">
        <v>38</v>
      </c>
      <c r="K288" s="85" t="s">
        <v>262</v>
      </c>
      <c r="L288" t="s">
        <v>2127</v>
      </c>
      <c r="M288" t="s">
        <v>2128</v>
      </c>
      <c r="N288" t="s">
        <v>2126</v>
      </c>
    </row>
    <row r="289" spans="1:14" x14ac:dyDescent="0.25">
      <c r="A289">
        <v>289</v>
      </c>
      <c r="B289" s="85" t="s">
        <v>719</v>
      </c>
      <c r="C289" s="86" t="s">
        <v>718</v>
      </c>
      <c r="D289" s="86" t="s">
        <v>267</v>
      </c>
      <c r="E289" s="86" t="s">
        <v>266</v>
      </c>
      <c r="F289" s="86" t="s">
        <v>717</v>
      </c>
      <c r="G289" s="86" t="s">
        <v>716</v>
      </c>
      <c r="H289" s="86"/>
      <c r="I289" s="86" t="s">
        <v>715</v>
      </c>
      <c r="J289" s="86" t="s">
        <v>38</v>
      </c>
      <c r="K289" s="85" t="s">
        <v>714</v>
      </c>
      <c r="L289" t="s">
        <v>2127</v>
      </c>
      <c r="M289" t="s">
        <v>2128</v>
      </c>
      <c r="N289" t="s">
        <v>2126</v>
      </c>
    </row>
    <row r="290" spans="1:14" x14ac:dyDescent="0.25">
      <c r="A290">
        <v>290</v>
      </c>
      <c r="B290" s="85" t="s">
        <v>713</v>
      </c>
      <c r="C290" s="86" t="s">
        <v>712</v>
      </c>
      <c r="D290" s="86" t="s">
        <v>267</v>
      </c>
      <c r="E290" s="86" t="s">
        <v>266</v>
      </c>
      <c r="F290" s="86" t="s">
        <v>706</v>
      </c>
      <c r="G290" s="86" t="s">
        <v>711</v>
      </c>
      <c r="H290" s="86"/>
      <c r="I290" s="86" t="s">
        <v>710</v>
      </c>
      <c r="J290" s="86" t="s">
        <v>38</v>
      </c>
      <c r="K290" s="85" t="s">
        <v>709</v>
      </c>
      <c r="L290" t="s">
        <v>2127</v>
      </c>
      <c r="M290" t="s">
        <v>2128</v>
      </c>
      <c r="N290" t="s">
        <v>2126</v>
      </c>
    </row>
    <row r="291" spans="1:14" ht="30" x14ac:dyDescent="0.25">
      <c r="A291">
        <v>291</v>
      </c>
      <c r="B291" s="85" t="s">
        <v>708</v>
      </c>
      <c r="C291" s="86" t="s">
        <v>707</v>
      </c>
      <c r="D291" s="86" t="s">
        <v>267</v>
      </c>
      <c r="E291" s="86" t="s">
        <v>266</v>
      </c>
      <c r="F291" s="86" t="s">
        <v>706</v>
      </c>
      <c r="G291" s="86" t="s">
        <v>705</v>
      </c>
      <c r="H291" s="86"/>
      <c r="I291" s="86" t="s">
        <v>550</v>
      </c>
      <c r="J291" s="86" t="s">
        <v>38</v>
      </c>
      <c r="K291" s="85" t="s">
        <v>549</v>
      </c>
      <c r="L291" t="s">
        <v>2127</v>
      </c>
      <c r="M291" t="s">
        <v>2128</v>
      </c>
      <c r="N291" t="s">
        <v>2126</v>
      </c>
    </row>
    <row r="292" spans="1:14" x14ac:dyDescent="0.25">
      <c r="A292">
        <v>292</v>
      </c>
      <c r="B292" s="85" t="s">
        <v>704</v>
      </c>
      <c r="C292" s="86" t="s">
        <v>703</v>
      </c>
      <c r="D292" s="86" t="s">
        <v>43</v>
      </c>
      <c r="E292" s="86" t="s">
        <v>42</v>
      </c>
      <c r="F292" s="86" t="s">
        <v>702</v>
      </c>
      <c r="G292" s="86" t="s">
        <v>701</v>
      </c>
      <c r="H292" s="86"/>
      <c r="I292" s="86" t="s">
        <v>222</v>
      </c>
      <c r="J292" s="86" t="s">
        <v>38</v>
      </c>
      <c r="K292" s="85" t="s">
        <v>221</v>
      </c>
      <c r="L292" t="s">
        <v>2121</v>
      </c>
      <c r="M292" t="s">
        <v>2122</v>
      </c>
      <c r="N292" t="s">
        <v>2120</v>
      </c>
    </row>
    <row r="293" spans="1:14" ht="30" x14ac:dyDescent="0.25">
      <c r="A293">
        <v>293</v>
      </c>
      <c r="B293" s="85" t="s">
        <v>700</v>
      </c>
      <c r="C293" s="86" t="s">
        <v>699</v>
      </c>
      <c r="D293" s="86" t="s">
        <v>267</v>
      </c>
      <c r="E293" s="86" t="s">
        <v>266</v>
      </c>
      <c r="F293" s="86" t="s">
        <v>698</v>
      </c>
      <c r="G293" s="86" t="s">
        <v>697</v>
      </c>
      <c r="H293" s="86"/>
      <c r="I293" s="86" t="s">
        <v>696</v>
      </c>
      <c r="J293" s="86" t="s">
        <v>38</v>
      </c>
      <c r="K293" s="85" t="s">
        <v>695</v>
      </c>
      <c r="L293" t="s">
        <v>2121</v>
      </c>
      <c r="M293" t="s">
        <v>2122</v>
      </c>
      <c r="N293" t="s">
        <v>2120</v>
      </c>
    </row>
    <row r="294" spans="1:14" ht="30" x14ac:dyDescent="0.25">
      <c r="A294">
        <v>294</v>
      </c>
      <c r="B294" s="85" t="s">
        <v>694</v>
      </c>
      <c r="C294" s="86" t="s">
        <v>693</v>
      </c>
      <c r="D294" s="86" t="s">
        <v>267</v>
      </c>
      <c r="E294" s="86" t="s">
        <v>266</v>
      </c>
      <c r="F294" s="86" t="s">
        <v>692</v>
      </c>
      <c r="G294" s="86" t="s">
        <v>691</v>
      </c>
      <c r="H294" s="86"/>
      <c r="I294" s="86" t="s">
        <v>466</v>
      </c>
      <c r="J294" s="86" t="s">
        <v>38</v>
      </c>
      <c r="K294" s="85" t="s">
        <v>465</v>
      </c>
      <c r="L294" t="s">
        <v>2121</v>
      </c>
      <c r="M294" t="s">
        <v>2122</v>
      </c>
      <c r="N294" t="s">
        <v>2120</v>
      </c>
    </row>
    <row r="295" spans="1:14" x14ac:dyDescent="0.25">
      <c r="A295">
        <v>295</v>
      </c>
      <c r="B295" s="85" t="s">
        <v>690</v>
      </c>
      <c r="C295" s="86" t="s">
        <v>687</v>
      </c>
      <c r="D295" s="86" t="s">
        <v>43</v>
      </c>
      <c r="E295" s="86" t="s">
        <v>42</v>
      </c>
      <c r="F295" s="86" t="s">
        <v>689</v>
      </c>
      <c r="G295" s="86" t="s">
        <v>688</v>
      </c>
      <c r="H295" s="86"/>
      <c r="I295" s="86" t="s">
        <v>687</v>
      </c>
      <c r="J295" s="86" t="s">
        <v>38</v>
      </c>
      <c r="K295" s="85" t="s">
        <v>686</v>
      </c>
      <c r="L295" t="s">
        <v>2121</v>
      </c>
      <c r="M295" t="s">
        <v>2122</v>
      </c>
      <c r="N295" t="s">
        <v>2120</v>
      </c>
    </row>
    <row r="296" spans="1:14" x14ac:dyDescent="0.25">
      <c r="A296">
        <v>296</v>
      </c>
      <c r="B296" s="85" t="s">
        <v>685</v>
      </c>
      <c r="C296" s="86" t="s">
        <v>682</v>
      </c>
      <c r="D296" s="86" t="s">
        <v>43</v>
      </c>
      <c r="E296" s="86" t="s">
        <v>42</v>
      </c>
      <c r="F296" s="86" t="s">
        <v>684</v>
      </c>
      <c r="G296" s="86" t="s">
        <v>683</v>
      </c>
      <c r="H296" s="86"/>
      <c r="I296" s="86" t="s">
        <v>682</v>
      </c>
      <c r="J296" s="86" t="s">
        <v>38</v>
      </c>
      <c r="K296" s="85" t="s">
        <v>681</v>
      </c>
      <c r="L296" t="s">
        <v>2130</v>
      </c>
      <c r="M296" t="s">
        <v>2131</v>
      </c>
      <c r="N296" t="s">
        <v>2129</v>
      </c>
    </row>
    <row r="297" spans="1:14" x14ac:dyDescent="0.25">
      <c r="A297">
        <v>297</v>
      </c>
      <c r="B297" s="85" t="s">
        <v>680</v>
      </c>
      <c r="C297" s="86" t="s">
        <v>614</v>
      </c>
      <c r="D297" s="86" t="s">
        <v>43</v>
      </c>
      <c r="E297" s="86" t="s">
        <v>42</v>
      </c>
      <c r="F297" s="86" t="s">
        <v>679</v>
      </c>
      <c r="G297" s="86" t="s">
        <v>678</v>
      </c>
      <c r="H297" s="86"/>
      <c r="I297" s="86" t="s">
        <v>614</v>
      </c>
      <c r="J297" s="86" t="s">
        <v>38</v>
      </c>
      <c r="K297" s="85" t="s">
        <v>613</v>
      </c>
      <c r="L297" t="s">
        <v>2130</v>
      </c>
      <c r="M297" t="s">
        <v>2131</v>
      </c>
      <c r="N297" t="s">
        <v>2129</v>
      </c>
    </row>
    <row r="298" spans="1:14" x14ac:dyDescent="0.25">
      <c r="A298">
        <v>298</v>
      </c>
      <c r="B298" s="85" t="s">
        <v>677</v>
      </c>
      <c r="C298" s="86" t="s">
        <v>676</v>
      </c>
      <c r="D298" s="86" t="s">
        <v>43</v>
      </c>
      <c r="E298" s="86" t="s">
        <v>42</v>
      </c>
      <c r="F298" s="86" t="s">
        <v>492</v>
      </c>
      <c r="G298" s="86" t="s">
        <v>491</v>
      </c>
      <c r="H298" s="86"/>
      <c r="I298" s="86" t="s">
        <v>490</v>
      </c>
      <c r="J298" s="86" t="s">
        <v>38</v>
      </c>
      <c r="K298" s="85" t="s">
        <v>489</v>
      </c>
      <c r="L298" t="s">
        <v>2130</v>
      </c>
      <c r="M298" t="s">
        <v>2131</v>
      </c>
      <c r="N298" t="s">
        <v>2129</v>
      </c>
    </row>
    <row r="299" spans="1:14" x14ac:dyDescent="0.25">
      <c r="A299">
        <v>299</v>
      </c>
      <c r="B299" s="85" t="s">
        <v>675</v>
      </c>
      <c r="C299" s="86" t="s">
        <v>674</v>
      </c>
      <c r="D299" s="86" t="s">
        <v>267</v>
      </c>
      <c r="E299" s="86" t="s">
        <v>266</v>
      </c>
      <c r="F299" s="86" t="s">
        <v>673</v>
      </c>
      <c r="G299" s="86" t="s">
        <v>672</v>
      </c>
      <c r="H299" s="86"/>
      <c r="I299" s="86" t="s">
        <v>671</v>
      </c>
      <c r="J299" s="86" t="s">
        <v>38</v>
      </c>
      <c r="K299" s="85" t="s">
        <v>670</v>
      </c>
      <c r="L299" t="s">
        <v>2127</v>
      </c>
      <c r="M299" t="s">
        <v>2128</v>
      </c>
      <c r="N299" t="s">
        <v>2126</v>
      </c>
    </row>
    <row r="300" spans="1:14" x14ac:dyDescent="0.25">
      <c r="A300">
        <v>300</v>
      </c>
      <c r="B300" s="85" t="s">
        <v>669</v>
      </c>
      <c r="C300" s="86" t="s">
        <v>666</v>
      </c>
      <c r="D300" s="86" t="s">
        <v>43</v>
      </c>
      <c r="E300" s="86" t="s">
        <v>42</v>
      </c>
      <c r="F300" s="86" t="s">
        <v>668</v>
      </c>
      <c r="G300" s="86" t="s">
        <v>667</v>
      </c>
      <c r="H300" s="86"/>
      <c r="I300" s="86" t="s">
        <v>666</v>
      </c>
      <c r="J300" s="86" t="s">
        <v>38</v>
      </c>
      <c r="K300" s="85" t="s">
        <v>665</v>
      </c>
      <c r="L300" t="s">
        <v>2130</v>
      </c>
      <c r="M300" t="s">
        <v>2131</v>
      </c>
      <c r="N300" t="s">
        <v>2129</v>
      </c>
    </row>
    <row r="301" spans="1:14" x14ac:dyDescent="0.25">
      <c r="A301">
        <v>301</v>
      </c>
      <c r="B301" s="85" t="s">
        <v>664</v>
      </c>
      <c r="C301" s="86" t="s">
        <v>663</v>
      </c>
      <c r="D301" s="86" t="s">
        <v>43</v>
      </c>
      <c r="E301" s="86" t="s">
        <v>42</v>
      </c>
      <c r="F301" s="86" t="s">
        <v>662</v>
      </c>
      <c r="G301" s="86" t="s">
        <v>661</v>
      </c>
      <c r="H301" s="86"/>
      <c r="I301" s="86" t="s">
        <v>660</v>
      </c>
      <c r="J301" s="86" t="s">
        <v>38</v>
      </c>
      <c r="K301" s="85" t="s">
        <v>659</v>
      </c>
      <c r="L301" t="s">
        <v>2133</v>
      </c>
      <c r="M301" t="s">
        <v>2134</v>
      </c>
      <c r="N301" t="s">
        <v>2132</v>
      </c>
    </row>
    <row r="302" spans="1:14" x14ac:dyDescent="0.25">
      <c r="A302">
        <v>302</v>
      </c>
      <c r="B302" s="85" t="s">
        <v>658</v>
      </c>
      <c r="C302" s="86" t="s">
        <v>657</v>
      </c>
      <c r="D302" s="86" t="s">
        <v>43</v>
      </c>
      <c r="E302" s="86" t="s">
        <v>42</v>
      </c>
      <c r="F302" s="86" t="s">
        <v>176</v>
      </c>
      <c r="G302" s="86" t="s">
        <v>223</v>
      </c>
      <c r="H302" s="86" t="s">
        <v>175</v>
      </c>
      <c r="I302" s="86" t="s">
        <v>174</v>
      </c>
      <c r="J302" s="86" t="s">
        <v>38</v>
      </c>
      <c r="K302" s="85" t="s">
        <v>173</v>
      </c>
      <c r="L302" t="s">
        <v>2133</v>
      </c>
      <c r="M302" t="s">
        <v>2134</v>
      </c>
      <c r="N302" t="s">
        <v>2132</v>
      </c>
    </row>
    <row r="303" spans="1:14" x14ac:dyDescent="0.25">
      <c r="A303">
        <v>303</v>
      </c>
      <c r="B303" s="85" t="s">
        <v>656</v>
      </c>
      <c r="C303" s="86" t="s">
        <v>653</v>
      </c>
      <c r="D303" s="86" t="s">
        <v>43</v>
      </c>
      <c r="E303" s="86" t="s">
        <v>42</v>
      </c>
      <c r="F303" s="86" t="s">
        <v>655</v>
      </c>
      <c r="G303" s="86" t="s">
        <v>654</v>
      </c>
      <c r="H303" s="86"/>
      <c r="I303" s="86" t="s">
        <v>653</v>
      </c>
      <c r="J303" s="86" t="s">
        <v>38</v>
      </c>
      <c r="K303" s="85" t="s">
        <v>652</v>
      </c>
      <c r="L303" t="s">
        <v>2130</v>
      </c>
      <c r="M303" t="s">
        <v>2131</v>
      </c>
      <c r="N303" t="s">
        <v>2129</v>
      </c>
    </row>
    <row r="304" spans="1:14" x14ac:dyDescent="0.25">
      <c r="A304">
        <v>304</v>
      </c>
      <c r="B304" s="85" t="s">
        <v>651</v>
      </c>
      <c r="C304" s="86" t="s">
        <v>650</v>
      </c>
      <c r="D304" s="86" t="s">
        <v>43</v>
      </c>
      <c r="E304" s="86" t="s">
        <v>42</v>
      </c>
      <c r="F304" s="86" t="s">
        <v>649</v>
      </c>
      <c r="G304" s="86" t="s">
        <v>648</v>
      </c>
      <c r="H304" s="86"/>
      <c r="I304" s="86" t="s">
        <v>647</v>
      </c>
      <c r="J304" s="86" t="s">
        <v>38</v>
      </c>
      <c r="K304" s="85" t="s">
        <v>646</v>
      </c>
      <c r="L304" t="s">
        <v>2121</v>
      </c>
      <c r="M304" t="s">
        <v>2122</v>
      </c>
      <c r="N304" t="s">
        <v>2120</v>
      </c>
    </row>
    <row r="305" spans="1:14" x14ac:dyDescent="0.25">
      <c r="A305">
        <v>305</v>
      </c>
      <c r="B305" s="85" t="s">
        <v>645</v>
      </c>
      <c r="C305" s="86" t="s">
        <v>642</v>
      </c>
      <c r="D305" s="86" t="s">
        <v>43</v>
      </c>
      <c r="E305" s="86" t="s">
        <v>42</v>
      </c>
      <c r="F305" s="86" t="s">
        <v>644</v>
      </c>
      <c r="G305" s="86" t="s">
        <v>643</v>
      </c>
      <c r="H305" s="86"/>
      <c r="I305" s="86" t="s">
        <v>642</v>
      </c>
      <c r="J305" s="86" t="s">
        <v>38</v>
      </c>
      <c r="K305" s="85" t="s">
        <v>641</v>
      </c>
      <c r="L305" t="s">
        <v>2130</v>
      </c>
      <c r="M305" t="s">
        <v>2131</v>
      </c>
      <c r="N305" t="s">
        <v>2129</v>
      </c>
    </row>
    <row r="306" spans="1:14" x14ac:dyDescent="0.25">
      <c r="A306">
        <v>306</v>
      </c>
      <c r="B306" s="85" t="s">
        <v>636</v>
      </c>
      <c r="C306" s="86" t="s">
        <v>633</v>
      </c>
      <c r="D306" s="86" t="s">
        <v>43</v>
      </c>
      <c r="E306" s="86" t="s">
        <v>42</v>
      </c>
      <c r="F306" s="86" t="s">
        <v>635</v>
      </c>
      <c r="G306" s="86" t="s">
        <v>634</v>
      </c>
      <c r="H306" s="86"/>
      <c r="I306" s="86" t="s">
        <v>633</v>
      </c>
      <c r="J306" s="86" t="s">
        <v>38</v>
      </c>
      <c r="K306" s="85" t="s">
        <v>632</v>
      </c>
      <c r="L306" t="s">
        <v>2124</v>
      </c>
      <c r="M306" t="s">
        <v>2125</v>
      </c>
      <c r="N306" t="s">
        <v>2123</v>
      </c>
    </row>
    <row r="307" spans="1:14" x14ac:dyDescent="0.25">
      <c r="A307">
        <v>307</v>
      </c>
      <c r="B307" s="85" t="s">
        <v>627</v>
      </c>
      <c r="C307" s="86" t="s">
        <v>624</v>
      </c>
      <c r="D307" s="86" t="s">
        <v>43</v>
      </c>
      <c r="E307" s="86" t="s">
        <v>42</v>
      </c>
      <c r="F307" s="86" t="s">
        <v>626</v>
      </c>
      <c r="G307" s="86" t="s">
        <v>625</v>
      </c>
      <c r="H307" s="86"/>
      <c r="I307" s="86" t="s">
        <v>624</v>
      </c>
      <c r="J307" s="86" t="s">
        <v>38</v>
      </c>
      <c r="K307" s="85" t="s">
        <v>623</v>
      </c>
      <c r="L307" t="s">
        <v>2127</v>
      </c>
      <c r="M307" t="s">
        <v>2128</v>
      </c>
      <c r="N307" t="s">
        <v>2126</v>
      </c>
    </row>
    <row r="308" spans="1:14" x14ac:dyDescent="0.25">
      <c r="A308">
        <v>308</v>
      </c>
      <c r="B308" s="85" t="s">
        <v>622</v>
      </c>
      <c r="C308" s="86" t="s">
        <v>620</v>
      </c>
      <c r="D308" s="86" t="s">
        <v>43</v>
      </c>
      <c r="E308" s="86" t="s">
        <v>42</v>
      </c>
      <c r="F308" s="86" t="s">
        <v>163</v>
      </c>
      <c r="G308" s="86" t="s">
        <v>621</v>
      </c>
      <c r="H308" s="86"/>
      <c r="I308" s="86" t="s">
        <v>620</v>
      </c>
      <c r="J308" s="86" t="s">
        <v>38</v>
      </c>
      <c r="K308" s="85" t="s">
        <v>619</v>
      </c>
      <c r="L308" t="s">
        <v>2121</v>
      </c>
      <c r="M308" t="s">
        <v>2122</v>
      </c>
      <c r="N308" t="s">
        <v>2120</v>
      </c>
    </row>
    <row r="309" spans="1:14" x14ac:dyDescent="0.25">
      <c r="A309">
        <v>309</v>
      </c>
      <c r="B309" s="85" t="s">
        <v>618</v>
      </c>
      <c r="C309" s="86" t="s">
        <v>617</v>
      </c>
      <c r="D309" s="86" t="s">
        <v>267</v>
      </c>
      <c r="E309" s="86" t="s">
        <v>266</v>
      </c>
      <c r="F309" s="86" t="s">
        <v>616</v>
      </c>
      <c r="G309" s="86" t="s">
        <v>615</v>
      </c>
      <c r="H309" s="86"/>
      <c r="I309" s="86" t="s">
        <v>614</v>
      </c>
      <c r="J309" s="86" t="s">
        <v>38</v>
      </c>
      <c r="K309" s="85" t="s">
        <v>613</v>
      </c>
      <c r="L309" t="s">
        <v>2130</v>
      </c>
      <c r="M309" t="s">
        <v>2131</v>
      </c>
      <c r="N309" t="s">
        <v>2129</v>
      </c>
    </row>
    <row r="310" spans="1:14" x14ac:dyDescent="0.25">
      <c r="A310">
        <v>310</v>
      </c>
      <c r="B310" s="85" t="s">
        <v>612</v>
      </c>
      <c r="C310" s="86" t="s">
        <v>611</v>
      </c>
      <c r="D310" s="86" t="s">
        <v>267</v>
      </c>
      <c r="E310" s="86" t="s">
        <v>266</v>
      </c>
      <c r="F310" s="86" t="s">
        <v>610</v>
      </c>
      <c r="G310" s="86" t="s">
        <v>609</v>
      </c>
      <c r="H310" s="86"/>
      <c r="I310" s="86" t="s">
        <v>608</v>
      </c>
      <c r="J310" s="86" t="s">
        <v>38</v>
      </c>
      <c r="K310" s="85" t="s">
        <v>607</v>
      </c>
      <c r="L310" t="s">
        <v>2124</v>
      </c>
      <c r="M310" t="s">
        <v>2125</v>
      </c>
      <c r="N310" t="s">
        <v>2123</v>
      </c>
    </row>
    <row r="311" spans="1:14" x14ac:dyDescent="0.25">
      <c r="A311">
        <v>311</v>
      </c>
      <c r="B311" s="85" t="s">
        <v>606</v>
      </c>
      <c r="C311" s="86" t="s">
        <v>605</v>
      </c>
      <c r="D311" s="86" t="s">
        <v>43</v>
      </c>
      <c r="E311" s="86" t="s">
        <v>42</v>
      </c>
      <c r="F311" s="86" t="s">
        <v>604</v>
      </c>
      <c r="G311" s="86" t="s">
        <v>603</v>
      </c>
      <c r="H311" s="86"/>
      <c r="I311" s="86" t="s">
        <v>602</v>
      </c>
      <c r="J311" s="86" t="s">
        <v>38</v>
      </c>
      <c r="K311" s="85" t="s">
        <v>601</v>
      </c>
      <c r="L311" t="s">
        <v>2124</v>
      </c>
      <c r="M311" t="s">
        <v>2125</v>
      </c>
      <c r="N311" t="s">
        <v>2123</v>
      </c>
    </row>
    <row r="312" spans="1:14" x14ac:dyDescent="0.25">
      <c r="A312">
        <v>312</v>
      </c>
      <c r="B312" s="85" t="s">
        <v>600</v>
      </c>
      <c r="C312" s="86" t="s">
        <v>597</v>
      </c>
      <c r="D312" s="86" t="s">
        <v>43</v>
      </c>
      <c r="E312" s="86" t="s">
        <v>42</v>
      </c>
      <c r="F312" s="86" t="s">
        <v>599</v>
      </c>
      <c r="G312" s="86" t="s">
        <v>598</v>
      </c>
      <c r="H312" s="86"/>
      <c r="I312" s="86" t="s">
        <v>597</v>
      </c>
      <c r="J312" s="86" t="s">
        <v>38</v>
      </c>
      <c r="K312" s="85" t="s">
        <v>596</v>
      </c>
      <c r="L312" t="s">
        <v>2130</v>
      </c>
      <c r="M312" t="s">
        <v>2131</v>
      </c>
      <c r="N312" t="s">
        <v>2129</v>
      </c>
    </row>
    <row r="313" spans="1:14" x14ac:dyDescent="0.25">
      <c r="A313">
        <v>313</v>
      </c>
      <c r="B313" s="85" t="s">
        <v>595</v>
      </c>
      <c r="C313" s="86" t="s">
        <v>592</v>
      </c>
      <c r="D313" s="86" t="s">
        <v>43</v>
      </c>
      <c r="E313" s="86" t="s">
        <v>42</v>
      </c>
      <c r="F313" s="86" t="s">
        <v>594</v>
      </c>
      <c r="G313" s="86" t="s">
        <v>593</v>
      </c>
      <c r="H313" s="86"/>
      <c r="I313" s="86" t="s">
        <v>592</v>
      </c>
      <c r="J313" s="86" t="s">
        <v>38</v>
      </c>
      <c r="K313" s="85" t="s">
        <v>591</v>
      </c>
      <c r="L313" t="s">
        <v>2124</v>
      </c>
      <c r="M313" t="s">
        <v>2125</v>
      </c>
      <c r="N313" t="s">
        <v>2123</v>
      </c>
    </row>
    <row r="314" spans="1:14" x14ac:dyDescent="0.25">
      <c r="A314">
        <v>314</v>
      </c>
      <c r="B314" s="85" t="s">
        <v>590</v>
      </c>
      <c r="C314" s="86" t="s">
        <v>589</v>
      </c>
      <c r="D314" s="86" t="s">
        <v>43</v>
      </c>
      <c r="E314" s="86" t="s">
        <v>42</v>
      </c>
      <c r="F314" s="86" t="s">
        <v>547</v>
      </c>
      <c r="G314" s="86" t="s">
        <v>516</v>
      </c>
      <c r="H314" s="86"/>
      <c r="I314" s="86" t="s">
        <v>515</v>
      </c>
      <c r="J314" s="86" t="s">
        <v>38</v>
      </c>
      <c r="K314" s="85" t="s">
        <v>514</v>
      </c>
      <c r="L314" t="s">
        <v>2121</v>
      </c>
      <c r="M314" t="s">
        <v>2122</v>
      </c>
      <c r="N314" t="s">
        <v>2120</v>
      </c>
    </row>
    <row r="315" spans="1:14" x14ac:dyDescent="0.25">
      <c r="A315">
        <v>315</v>
      </c>
      <c r="B315" s="85" t="s">
        <v>588</v>
      </c>
      <c r="C315" s="86" t="s">
        <v>587</v>
      </c>
      <c r="D315" s="86" t="s">
        <v>267</v>
      </c>
      <c r="E315" s="86" t="s">
        <v>266</v>
      </c>
      <c r="F315" s="86" t="s">
        <v>586</v>
      </c>
      <c r="G315" s="86" t="s">
        <v>585</v>
      </c>
      <c r="H315" s="86"/>
      <c r="I315" s="86" t="s">
        <v>584</v>
      </c>
      <c r="J315" s="86" t="s">
        <v>38</v>
      </c>
      <c r="K315" s="85" t="s">
        <v>583</v>
      </c>
      <c r="L315" t="s">
        <v>2127</v>
      </c>
      <c r="M315" t="s">
        <v>2128</v>
      </c>
      <c r="N315" t="s">
        <v>2126</v>
      </c>
    </row>
    <row r="316" spans="1:14" x14ac:dyDescent="0.25">
      <c r="A316">
        <v>316</v>
      </c>
      <c r="B316" s="85" t="s">
        <v>575</v>
      </c>
      <c r="C316" s="86" t="s">
        <v>574</v>
      </c>
      <c r="D316" s="86" t="s">
        <v>267</v>
      </c>
      <c r="E316" s="86" t="s">
        <v>266</v>
      </c>
      <c r="F316" s="86" t="s">
        <v>573</v>
      </c>
      <c r="G316" s="86" t="s">
        <v>572</v>
      </c>
      <c r="H316" s="86"/>
      <c r="I316" s="86" t="s">
        <v>263</v>
      </c>
      <c r="J316" s="86" t="s">
        <v>38</v>
      </c>
      <c r="K316" s="85" t="s">
        <v>571</v>
      </c>
      <c r="L316" t="s">
        <v>2121</v>
      </c>
      <c r="M316" t="s">
        <v>2122</v>
      </c>
      <c r="N316" t="s">
        <v>2120</v>
      </c>
    </row>
    <row r="317" spans="1:14" x14ac:dyDescent="0.25">
      <c r="A317">
        <v>317</v>
      </c>
      <c r="B317" s="85" t="s">
        <v>570</v>
      </c>
      <c r="C317" s="86" t="s">
        <v>562</v>
      </c>
      <c r="D317" s="86" t="s">
        <v>43</v>
      </c>
      <c r="E317" s="86" t="s">
        <v>42</v>
      </c>
      <c r="F317" s="86" t="s">
        <v>569</v>
      </c>
      <c r="G317" s="86" t="s">
        <v>568</v>
      </c>
      <c r="H317" s="86"/>
      <c r="I317" s="86" t="s">
        <v>562</v>
      </c>
      <c r="J317" s="86" t="s">
        <v>38</v>
      </c>
      <c r="K317" s="85" t="s">
        <v>561</v>
      </c>
      <c r="L317" t="s">
        <v>2124</v>
      </c>
      <c r="M317" t="s">
        <v>2125</v>
      </c>
      <c r="N317" t="s">
        <v>2123</v>
      </c>
    </row>
    <row r="318" spans="1:14" x14ac:dyDescent="0.25">
      <c r="A318">
        <v>318</v>
      </c>
      <c r="B318" s="85" t="s">
        <v>567</v>
      </c>
      <c r="C318" s="86" t="s">
        <v>566</v>
      </c>
      <c r="D318" s="86" t="s">
        <v>267</v>
      </c>
      <c r="E318" s="86" t="s">
        <v>266</v>
      </c>
      <c r="F318" s="86" t="s">
        <v>565</v>
      </c>
      <c r="G318" s="86" t="s">
        <v>564</v>
      </c>
      <c r="H318" s="86" t="s">
        <v>563</v>
      </c>
      <c r="I318" s="86" t="s">
        <v>562</v>
      </c>
      <c r="J318" s="86" t="s">
        <v>38</v>
      </c>
      <c r="K318" s="85" t="s">
        <v>561</v>
      </c>
      <c r="L318" t="s">
        <v>2124</v>
      </c>
      <c r="M318" t="s">
        <v>2125</v>
      </c>
      <c r="N318" t="s">
        <v>2123</v>
      </c>
    </row>
    <row r="319" spans="1:14" x14ac:dyDescent="0.25">
      <c r="A319">
        <v>319</v>
      </c>
      <c r="B319" s="85" t="s">
        <v>557</v>
      </c>
      <c r="C319" s="86" t="s">
        <v>554</v>
      </c>
      <c r="D319" s="86" t="s">
        <v>43</v>
      </c>
      <c r="E319" s="86" t="s">
        <v>42</v>
      </c>
      <c r="F319" s="86" t="s">
        <v>556</v>
      </c>
      <c r="G319" s="86" t="s">
        <v>555</v>
      </c>
      <c r="H319" s="86"/>
      <c r="I319" s="86" t="s">
        <v>554</v>
      </c>
      <c r="J319" s="86" t="s">
        <v>38</v>
      </c>
      <c r="K319" s="85" t="s">
        <v>553</v>
      </c>
      <c r="L319" t="s">
        <v>2130</v>
      </c>
      <c r="M319" t="s">
        <v>2131</v>
      </c>
      <c r="N319" t="s">
        <v>2129</v>
      </c>
    </row>
    <row r="320" spans="1:14" x14ac:dyDescent="0.25">
      <c r="A320">
        <v>320</v>
      </c>
      <c r="B320" s="85" t="s">
        <v>552</v>
      </c>
      <c r="C320" s="86" t="s">
        <v>550</v>
      </c>
      <c r="D320" s="86" t="s">
        <v>43</v>
      </c>
      <c r="E320" s="86" t="s">
        <v>42</v>
      </c>
      <c r="F320" s="86" t="s">
        <v>551</v>
      </c>
      <c r="G320" s="86" t="s">
        <v>321</v>
      </c>
      <c r="H320" s="86"/>
      <c r="I320" s="86" t="s">
        <v>550</v>
      </c>
      <c r="J320" s="86" t="s">
        <v>38</v>
      </c>
      <c r="K320" s="85" t="s">
        <v>549</v>
      </c>
      <c r="L320" t="s">
        <v>2127</v>
      </c>
      <c r="M320" t="s">
        <v>2128</v>
      </c>
      <c r="N320" t="s">
        <v>2126</v>
      </c>
    </row>
    <row r="321" spans="1:14" x14ac:dyDescent="0.25">
      <c r="A321">
        <v>321</v>
      </c>
      <c r="B321" s="85" t="s">
        <v>548</v>
      </c>
      <c r="C321" s="86" t="s">
        <v>545</v>
      </c>
      <c r="D321" s="86" t="s">
        <v>43</v>
      </c>
      <c r="E321" s="86" t="s">
        <v>42</v>
      </c>
      <c r="F321" s="86" t="s">
        <v>547</v>
      </c>
      <c r="G321" s="86" t="s">
        <v>546</v>
      </c>
      <c r="H321" s="86"/>
      <c r="I321" s="86" t="s">
        <v>545</v>
      </c>
      <c r="J321" s="86" t="s">
        <v>38</v>
      </c>
      <c r="K321" s="85" t="s">
        <v>544</v>
      </c>
      <c r="L321" t="s">
        <v>2121</v>
      </c>
      <c r="M321" t="s">
        <v>2122</v>
      </c>
      <c r="N321" t="s">
        <v>2120</v>
      </c>
    </row>
    <row r="322" spans="1:14" x14ac:dyDescent="0.25">
      <c r="A322">
        <v>322</v>
      </c>
      <c r="B322" s="85" t="s">
        <v>543</v>
      </c>
      <c r="C322" s="86" t="s">
        <v>540</v>
      </c>
      <c r="D322" s="86" t="s">
        <v>43</v>
      </c>
      <c r="E322" s="86" t="s">
        <v>42</v>
      </c>
      <c r="F322" s="86" t="s">
        <v>542</v>
      </c>
      <c r="G322" s="86" t="s">
        <v>541</v>
      </c>
      <c r="H322" s="86"/>
      <c r="I322" s="86" t="s">
        <v>540</v>
      </c>
      <c r="J322" s="86" t="s">
        <v>38</v>
      </c>
      <c r="K322" s="85" t="s">
        <v>539</v>
      </c>
      <c r="L322" t="s">
        <v>2130</v>
      </c>
      <c r="M322" t="s">
        <v>2131</v>
      </c>
      <c r="N322" t="s">
        <v>2129</v>
      </c>
    </row>
    <row r="323" spans="1:14" x14ac:dyDescent="0.25">
      <c r="A323">
        <v>323</v>
      </c>
      <c r="B323" s="85" t="s">
        <v>538</v>
      </c>
      <c r="C323" s="86" t="s">
        <v>535</v>
      </c>
      <c r="D323" s="86" t="s">
        <v>43</v>
      </c>
      <c r="E323" s="86" t="s">
        <v>42</v>
      </c>
      <c r="F323" s="86" t="s">
        <v>537</v>
      </c>
      <c r="G323" s="86" t="s">
        <v>536</v>
      </c>
      <c r="H323" s="86"/>
      <c r="I323" s="86" t="s">
        <v>535</v>
      </c>
      <c r="J323" s="86" t="s">
        <v>38</v>
      </c>
      <c r="K323" s="85" t="s">
        <v>534</v>
      </c>
      <c r="L323" t="s">
        <v>2130</v>
      </c>
      <c r="M323" t="s">
        <v>2131</v>
      </c>
      <c r="N323" t="s">
        <v>2129</v>
      </c>
    </row>
    <row r="324" spans="1:14" x14ac:dyDescent="0.25">
      <c r="A324">
        <v>324</v>
      </c>
      <c r="B324" s="85" t="s">
        <v>533</v>
      </c>
      <c r="C324" s="86" t="s">
        <v>532</v>
      </c>
      <c r="D324" s="86" t="s">
        <v>267</v>
      </c>
      <c r="E324" s="86" t="s">
        <v>266</v>
      </c>
      <c r="F324" s="86" t="s">
        <v>531</v>
      </c>
      <c r="G324" s="86" t="s">
        <v>530</v>
      </c>
      <c r="H324" s="86"/>
      <c r="I324" s="86" t="s">
        <v>56</v>
      </c>
      <c r="J324" s="86" t="s">
        <v>38</v>
      </c>
      <c r="K324" s="85" t="s">
        <v>529</v>
      </c>
      <c r="L324" t="s">
        <v>2133</v>
      </c>
      <c r="M324" t="s">
        <v>2134</v>
      </c>
      <c r="N324" t="s">
        <v>2132</v>
      </c>
    </row>
    <row r="325" spans="1:14" x14ac:dyDescent="0.25">
      <c r="A325">
        <v>325</v>
      </c>
      <c r="B325" s="85" t="s">
        <v>528</v>
      </c>
      <c r="C325" s="86" t="s">
        <v>525</v>
      </c>
      <c r="D325" s="86" t="s">
        <v>43</v>
      </c>
      <c r="E325" s="86" t="s">
        <v>42</v>
      </c>
      <c r="F325" s="86" t="s">
        <v>527</v>
      </c>
      <c r="G325" s="86" t="s">
        <v>526</v>
      </c>
      <c r="H325" s="86"/>
      <c r="I325" s="86" t="s">
        <v>525</v>
      </c>
      <c r="J325" s="86" t="s">
        <v>38</v>
      </c>
      <c r="K325" s="85" t="s">
        <v>524</v>
      </c>
      <c r="L325" t="s">
        <v>2130</v>
      </c>
      <c r="M325" t="s">
        <v>2131</v>
      </c>
      <c r="N325" t="s">
        <v>2129</v>
      </c>
    </row>
    <row r="326" spans="1:14" x14ac:dyDescent="0.25">
      <c r="A326">
        <v>326</v>
      </c>
      <c r="B326" s="85" t="s">
        <v>523</v>
      </c>
      <c r="C326" s="86" t="s">
        <v>522</v>
      </c>
      <c r="D326" s="86" t="s">
        <v>43</v>
      </c>
      <c r="E326" s="86" t="s">
        <v>42</v>
      </c>
      <c r="F326" s="86" t="s">
        <v>521</v>
      </c>
      <c r="G326" s="86" t="s">
        <v>520</v>
      </c>
      <c r="H326" s="86"/>
      <c r="I326" s="86" t="s">
        <v>519</v>
      </c>
      <c r="J326" s="86" t="s">
        <v>38</v>
      </c>
      <c r="K326" s="85" t="s">
        <v>518</v>
      </c>
      <c r="L326" t="s">
        <v>2124</v>
      </c>
      <c r="M326" t="s">
        <v>2125</v>
      </c>
      <c r="N326" t="s">
        <v>2123</v>
      </c>
    </row>
    <row r="327" spans="1:14" x14ac:dyDescent="0.25">
      <c r="A327">
        <v>327</v>
      </c>
      <c r="B327" s="85" t="s">
        <v>513</v>
      </c>
      <c r="C327" s="86" t="s">
        <v>512</v>
      </c>
      <c r="D327" s="86" t="s">
        <v>43</v>
      </c>
      <c r="E327" s="86" t="s">
        <v>42</v>
      </c>
      <c r="F327" s="86" t="s">
        <v>511</v>
      </c>
      <c r="G327" s="86" t="s">
        <v>510</v>
      </c>
      <c r="H327" s="86"/>
      <c r="I327" s="86" t="s">
        <v>509</v>
      </c>
      <c r="J327" s="86" t="s">
        <v>38</v>
      </c>
      <c r="K327" s="85" t="s">
        <v>508</v>
      </c>
      <c r="L327" t="s">
        <v>2127</v>
      </c>
      <c r="M327" t="s">
        <v>2128</v>
      </c>
      <c r="N327" t="s">
        <v>2126</v>
      </c>
    </row>
    <row r="328" spans="1:14" x14ac:dyDescent="0.25">
      <c r="A328">
        <v>328</v>
      </c>
      <c r="B328" s="85" t="s">
        <v>506</v>
      </c>
      <c r="C328" s="86" t="s">
        <v>503</v>
      </c>
      <c r="D328" s="86" t="s">
        <v>43</v>
      </c>
      <c r="E328" s="86" t="s">
        <v>42</v>
      </c>
      <c r="F328" s="86" t="s">
        <v>505</v>
      </c>
      <c r="G328" s="86" t="s">
        <v>504</v>
      </c>
      <c r="H328" s="86"/>
      <c r="I328" s="86" t="s">
        <v>503</v>
      </c>
      <c r="J328" s="86" t="s">
        <v>38</v>
      </c>
      <c r="K328" s="85" t="s">
        <v>502</v>
      </c>
      <c r="L328" t="s">
        <v>2133</v>
      </c>
      <c r="M328" t="s">
        <v>2134</v>
      </c>
      <c r="N328" t="s">
        <v>2132</v>
      </c>
    </row>
    <row r="329" spans="1:14" x14ac:dyDescent="0.25">
      <c r="A329">
        <v>329</v>
      </c>
      <c r="B329" s="85" t="s">
        <v>501</v>
      </c>
      <c r="C329" s="86" t="s">
        <v>500</v>
      </c>
      <c r="D329" s="86" t="s">
        <v>43</v>
      </c>
      <c r="E329" s="86" t="s">
        <v>42</v>
      </c>
      <c r="F329" s="86" t="s">
        <v>194</v>
      </c>
      <c r="G329" s="86" t="s">
        <v>193</v>
      </c>
      <c r="H329" s="86"/>
      <c r="I329" s="86" t="s">
        <v>192</v>
      </c>
      <c r="J329" s="86" t="s">
        <v>38</v>
      </c>
      <c r="K329" s="85" t="s">
        <v>191</v>
      </c>
      <c r="L329" t="s">
        <v>2121</v>
      </c>
      <c r="M329" t="s">
        <v>2122</v>
      </c>
      <c r="N329" t="s">
        <v>2120</v>
      </c>
    </row>
    <row r="330" spans="1:14" x14ac:dyDescent="0.25">
      <c r="A330">
        <v>330</v>
      </c>
      <c r="B330" s="85" t="s">
        <v>499</v>
      </c>
      <c r="C330" s="86" t="s">
        <v>498</v>
      </c>
      <c r="D330" s="86" t="s">
        <v>267</v>
      </c>
      <c r="E330" s="86" t="s">
        <v>266</v>
      </c>
      <c r="F330" s="86" t="s">
        <v>497</v>
      </c>
      <c r="G330" s="86" t="s">
        <v>496</v>
      </c>
      <c r="H330" s="86"/>
      <c r="I330" s="86" t="s">
        <v>101</v>
      </c>
      <c r="J330" s="86" t="s">
        <v>38</v>
      </c>
      <c r="K330" s="85" t="s">
        <v>495</v>
      </c>
      <c r="L330" t="s">
        <v>2124</v>
      </c>
      <c r="M330" t="s">
        <v>2125</v>
      </c>
      <c r="N330" t="s">
        <v>2123</v>
      </c>
    </row>
    <row r="331" spans="1:14" x14ac:dyDescent="0.25">
      <c r="A331">
        <v>331</v>
      </c>
      <c r="B331" s="85" t="s">
        <v>494</v>
      </c>
      <c r="C331" s="86" t="s">
        <v>493</v>
      </c>
      <c r="D331" s="86" t="s">
        <v>43</v>
      </c>
      <c r="E331" s="86" t="s">
        <v>42</v>
      </c>
      <c r="F331" s="86" t="s">
        <v>492</v>
      </c>
      <c r="G331" s="86" t="s">
        <v>491</v>
      </c>
      <c r="H331" s="86"/>
      <c r="I331" s="86" t="s">
        <v>490</v>
      </c>
      <c r="J331" s="86" t="s">
        <v>38</v>
      </c>
      <c r="K331" s="85" t="s">
        <v>489</v>
      </c>
      <c r="L331" t="s">
        <v>2130</v>
      </c>
      <c r="M331" t="s">
        <v>2131</v>
      </c>
      <c r="N331" t="s">
        <v>2129</v>
      </c>
    </row>
    <row r="332" spans="1:14" ht="30" x14ac:dyDescent="0.25">
      <c r="A332">
        <v>332</v>
      </c>
      <c r="B332" s="85" t="s">
        <v>488</v>
      </c>
      <c r="C332" s="86" t="s">
        <v>487</v>
      </c>
      <c r="D332" s="86" t="s">
        <v>267</v>
      </c>
      <c r="E332" s="86" t="s">
        <v>266</v>
      </c>
      <c r="F332" s="86" t="s">
        <v>486</v>
      </c>
      <c r="G332" s="86" t="s">
        <v>485</v>
      </c>
      <c r="H332" s="86"/>
      <c r="I332" s="86" t="s">
        <v>484</v>
      </c>
      <c r="J332" s="86" t="s">
        <v>38</v>
      </c>
      <c r="K332" s="85" t="s">
        <v>483</v>
      </c>
      <c r="L332" t="s">
        <v>2133</v>
      </c>
      <c r="M332" t="s">
        <v>2134</v>
      </c>
      <c r="N332" t="s">
        <v>2132</v>
      </c>
    </row>
    <row r="333" spans="1:14" x14ac:dyDescent="0.25">
      <c r="A333">
        <v>333</v>
      </c>
      <c r="B333" s="85" t="s">
        <v>482</v>
      </c>
      <c r="C333" s="86" t="s">
        <v>476</v>
      </c>
      <c r="D333" s="86" t="s">
        <v>43</v>
      </c>
      <c r="E333" s="86" t="s">
        <v>42</v>
      </c>
      <c r="F333" s="86" t="s">
        <v>478</v>
      </c>
      <c r="G333" s="86" t="s">
        <v>481</v>
      </c>
      <c r="H333" s="86"/>
      <c r="I333" s="86" t="s">
        <v>476</v>
      </c>
      <c r="J333" s="86" t="s">
        <v>38</v>
      </c>
      <c r="K333" s="85" t="s">
        <v>475</v>
      </c>
      <c r="L333" t="s">
        <v>2130</v>
      </c>
      <c r="M333" t="s">
        <v>2131</v>
      </c>
      <c r="N333" t="s">
        <v>2129</v>
      </c>
    </row>
    <row r="334" spans="1:14" x14ac:dyDescent="0.25">
      <c r="A334">
        <v>334</v>
      </c>
      <c r="B334" s="85" t="s">
        <v>480</v>
      </c>
      <c r="C334" s="86" t="s">
        <v>479</v>
      </c>
      <c r="D334" s="86" t="s">
        <v>43</v>
      </c>
      <c r="E334" s="86" t="s">
        <v>42</v>
      </c>
      <c r="F334" s="86" t="s">
        <v>478</v>
      </c>
      <c r="G334" s="86" t="s">
        <v>477</v>
      </c>
      <c r="H334" s="86"/>
      <c r="I334" s="86" t="s">
        <v>476</v>
      </c>
      <c r="J334" s="86" t="s">
        <v>38</v>
      </c>
      <c r="K334" s="85" t="s">
        <v>475</v>
      </c>
      <c r="L334" t="s">
        <v>2130</v>
      </c>
      <c r="M334" t="s">
        <v>2131</v>
      </c>
      <c r="N334" t="s">
        <v>2129</v>
      </c>
    </row>
    <row r="335" spans="1:14" x14ac:dyDescent="0.25">
      <c r="A335">
        <v>335</v>
      </c>
      <c r="B335" s="85" t="s">
        <v>474</v>
      </c>
      <c r="C335" s="86" t="s">
        <v>471</v>
      </c>
      <c r="D335" s="86" t="s">
        <v>43</v>
      </c>
      <c r="E335" s="86" t="s">
        <v>42</v>
      </c>
      <c r="F335" s="86" t="s">
        <v>473</v>
      </c>
      <c r="G335" s="86" t="s">
        <v>472</v>
      </c>
      <c r="H335" s="86"/>
      <c r="I335" s="86" t="s">
        <v>471</v>
      </c>
      <c r="J335" s="86" t="s">
        <v>38</v>
      </c>
      <c r="K335" s="85" t="s">
        <v>470</v>
      </c>
      <c r="L335" t="s">
        <v>2127</v>
      </c>
      <c r="M335" t="s">
        <v>2128</v>
      </c>
      <c r="N335" t="s">
        <v>2126</v>
      </c>
    </row>
    <row r="336" spans="1:14" x14ac:dyDescent="0.25">
      <c r="A336">
        <v>336</v>
      </c>
      <c r="B336" s="85" t="s">
        <v>469</v>
      </c>
      <c r="C336" s="86" t="s">
        <v>466</v>
      </c>
      <c r="D336" s="86" t="s">
        <v>43</v>
      </c>
      <c r="E336" s="86" t="s">
        <v>42</v>
      </c>
      <c r="F336" s="86" t="s">
        <v>468</v>
      </c>
      <c r="G336" s="86" t="s">
        <v>467</v>
      </c>
      <c r="H336" s="86"/>
      <c r="I336" s="86" t="s">
        <v>466</v>
      </c>
      <c r="J336" s="86" t="s">
        <v>38</v>
      </c>
      <c r="K336" s="85" t="s">
        <v>465</v>
      </c>
      <c r="L336" t="s">
        <v>2121</v>
      </c>
      <c r="M336" t="s">
        <v>2122</v>
      </c>
      <c r="N336" t="s">
        <v>2120</v>
      </c>
    </row>
    <row r="337" spans="1:14" x14ac:dyDescent="0.25">
      <c r="A337">
        <v>337</v>
      </c>
      <c r="B337" s="85" t="s">
        <v>464</v>
      </c>
      <c r="C337" s="86" t="s">
        <v>463</v>
      </c>
      <c r="D337" s="86" t="s">
        <v>43</v>
      </c>
      <c r="E337" s="86" t="s">
        <v>42</v>
      </c>
      <c r="F337" s="86" t="s">
        <v>462</v>
      </c>
      <c r="G337" s="86" t="s">
        <v>461</v>
      </c>
      <c r="H337" s="86"/>
      <c r="I337" s="86" t="s">
        <v>460</v>
      </c>
      <c r="J337" s="86" t="s">
        <v>38</v>
      </c>
      <c r="K337" s="85" t="s">
        <v>459</v>
      </c>
      <c r="L337" t="s">
        <v>2127</v>
      </c>
      <c r="M337" t="s">
        <v>2128</v>
      </c>
      <c r="N337" t="s">
        <v>2126</v>
      </c>
    </row>
    <row r="338" spans="1:14" x14ac:dyDescent="0.25">
      <c r="A338">
        <v>338</v>
      </c>
      <c r="B338" s="85" t="s">
        <v>458</v>
      </c>
      <c r="C338" s="86" t="s">
        <v>457</v>
      </c>
      <c r="D338" s="86" t="s">
        <v>267</v>
      </c>
      <c r="E338" s="86" t="s">
        <v>266</v>
      </c>
      <c r="F338" s="86" t="s">
        <v>456</v>
      </c>
      <c r="G338" s="86" t="s">
        <v>455</v>
      </c>
      <c r="H338" s="86"/>
      <c r="I338" s="86" t="s">
        <v>454</v>
      </c>
      <c r="J338" s="86" t="s">
        <v>38</v>
      </c>
      <c r="K338" s="85" t="s">
        <v>453</v>
      </c>
      <c r="L338" t="s">
        <v>2130</v>
      </c>
      <c r="M338" t="s">
        <v>2131</v>
      </c>
      <c r="N338" t="s">
        <v>2129</v>
      </c>
    </row>
    <row r="339" spans="1:14" x14ac:dyDescent="0.25">
      <c r="A339">
        <v>339</v>
      </c>
      <c r="B339" s="85" t="s">
        <v>452</v>
      </c>
      <c r="C339" s="86" t="s">
        <v>451</v>
      </c>
      <c r="D339" s="86" t="s">
        <v>43</v>
      </c>
      <c r="E339" s="86" t="s">
        <v>42</v>
      </c>
      <c r="F339" s="86" t="s">
        <v>450</v>
      </c>
      <c r="G339" s="86" t="s">
        <v>449</v>
      </c>
      <c r="H339" s="86"/>
      <c r="I339" s="86" t="s">
        <v>448</v>
      </c>
      <c r="J339" s="86" t="s">
        <v>38</v>
      </c>
      <c r="K339" s="85" t="s">
        <v>447</v>
      </c>
      <c r="L339" t="s">
        <v>2124</v>
      </c>
      <c r="M339" t="s">
        <v>2125</v>
      </c>
      <c r="N339" t="s">
        <v>2123</v>
      </c>
    </row>
    <row r="340" spans="1:14" x14ac:dyDescent="0.25">
      <c r="A340">
        <v>340</v>
      </c>
      <c r="B340" s="85" t="s">
        <v>446</v>
      </c>
      <c r="C340" s="86" t="s">
        <v>445</v>
      </c>
      <c r="D340" s="86" t="s">
        <v>43</v>
      </c>
      <c r="E340" s="86" t="s">
        <v>42</v>
      </c>
      <c r="F340" s="86" t="s">
        <v>52</v>
      </c>
      <c r="G340" s="86" t="s">
        <v>94</v>
      </c>
      <c r="H340" s="86"/>
      <c r="I340" s="86" t="s">
        <v>50</v>
      </c>
      <c r="J340" s="86" t="s">
        <v>38</v>
      </c>
      <c r="K340" s="85" t="s">
        <v>49</v>
      </c>
      <c r="L340" t="s">
        <v>2121</v>
      </c>
      <c r="M340" t="s">
        <v>2122</v>
      </c>
      <c r="N340" t="s">
        <v>2120</v>
      </c>
    </row>
    <row r="341" spans="1:14" x14ac:dyDescent="0.25">
      <c r="A341">
        <v>341</v>
      </c>
      <c r="B341" s="85" t="s">
        <v>444</v>
      </c>
      <c r="C341" s="86" t="s">
        <v>441</v>
      </c>
      <c r="D341" s="86" t="s">
        <v>43</v>
      </c>
      <c r="E341" s="86" t="s">
        <v>42</v>
      </c>
      <c r="F341" s="86" t="s">
        <v>443</v>
      </c>
      <c r="G341" s="86" t="s">
        <v>442</v>
      </c>
      <c r="H341" s="86"/>
      <c r="I341" s="86" t="s">
        <v>441</v>
      </c>
      <c r="J341" s="86" t="s">
        <v>38</v>
      </c>
      <c r="K341" s="85" t="s">
        <v>440</v>
      </c>
      <c r="L341" t="s">
        <v>2133</v>
      </c>
      <c r="M341" t="s">
        <v>2134</v>
      </c>
      <c r="N341" t="s">
        <v>2132</v>
      </c>
    </row>
    <row r="342" spans="1:14" x14ac:dyDescent="0.25">
      <c r="A342">
        <v>342</v>
      </c>
      <c r="B342" s="85" t="s">
        <v>439</v>
      </c>
      <c r="C342" s="86" t="s">
        <v>436</v>
      </c>
      <c r="D342" s="86" t="s">
        <v>43</v>
      </c>
      <c r="E342" s="86" t="s">
        <v>42</v>
      </c>
      <c r="F342" s="86" t="s">
        <v>438</v>
      </c>
      <c r="G342" s="86" t="s">
        <v>437</v>
      </c>
      <c r="H342" s="86"/>
      <c r="I342" s="86" t="s">
        <v>436</v>
      </c>
      <c r="J342" s="86" t="s">
        <v>38</v>
      </c>
      <c r="K342" s="85" t="s">
        <v>435</v>
      </c>
      <c r="L342" t="s">
        <v>2133</v>
      </c>
      <c r="M342" t="s">
        <v>2134</v>
      </c>
      <c r="N342" t="s">
        <v>2132</v>
      </c>
    </row>
    <row r="343" spans="1:14" x14ac:dyDescent="0.25">
      <c r="A343">
        <v>343</v>
      </c>
      <c r="B343" s="85" t="s">
        <v>434</v>
      </c>
      <c r="C343" s="86" t="s">
        <v>433</v>
      </c>
      <c r="D343" s="86" t="s">
        <v>43</v>
      </c>
      <c r="E343" s="86" t="s">
        <v>42</v>
      </c>
      <c r="F343" s="86" t="s">
        <v>432</v>
      </c>
      <c r="G343" s="86" t="s">
        <v>431</v>
      </c>
      <c r="H343" s="86"/>
      <c r="I343" s="86" t="s">
        <v>430</v>
      </c>
      <c r="J343" s="86" t="s">
        <v>38</v>
      </c>
      <c r="K343" s="85" t="s">
        <v>429</v>
      </c>
      <c r="L343" t="s">
        <v>2124</v>
      </c>
      <c r="M343" t="s">
        <v>2125</v>
      </c>
      <c r="N343" t="s">
        <v>2123</v>
      </c>
    </row>
    <row r="344" spans="1:14" x14ac:dyDescent="0.25">
      <c r="A344">
        <v>344</v>
      </c>
      <c r="B344" s="85" t="s">
        <v>428</v>
      </c>
      <c r="C344" s="86" t="s">
        <v>427</v>
      </c>
      <c r="D344" s="86" t="s">
        <v>43</v>
      </c>
      <c r="E344" s="86" t="s">
        <v>42</v>
      </c>
      <c r="F344" s="86" t="s">
        <v>426</v>
      </c>
      <c r="G344" s="86" t="s">
        <v>425</v>
      </c>
      <c r="H344" s="86"/>
      <c r="I344" s="86" t="s">
        <v>424</v>
      </c>
      <c r="J344" s="86" t="s">
        <v>38</v>
      </c>
      <c r="K344" s="85" t="s">
        <v>423</v>
      </c>
      <c r="L344" t="s">
        <v>2121</v>
      </c>
      <c r="M344" t="s">
        <v>2122</v>
      </c>
      <c r="N344" t="s">
        <v>2120</v>
      </c>
    </row>
    <row r="345" spans="1:14" ht="30" x14ac:dyDescent="0.25">
      <c r="A345">
        <v>345</v>
      </c>
      <c r="B345" s="85" t="s">
        <v>422</v>
      </c>
      <c r="C345" s="86" t="s">
        <v>421</v>
      </c>
      <c r="D345" s="86" t="s">
        <v>43</v>
      </c>
      <c r="E345" s="86" t="s">
        <v>42</v>
      </c>
      <c r="F345" s="86" t="s">
        <v>420</v>
      </c>
      <c r="G345" s="86" t="s">
        <v>419</v>
      </c>
      <c r="H345" s="86"/>
      <c r="I345" s="86" t="s">
        <v>418</v>
      </c>
      <c r="J345" s="86" t="s">
        <v>38</v>
      </c>
      <c r="K345" s="85" t="s">
        <v>417</v>
      </c>
      <c r="L345" t="s">
        <v>2133</v>
      </c>
      <c r="M345" t="s">
        <v>2134</v>
      </c>
      <c r="N345" t="s">
        <v>2132</v>
      </c>
    </row>
    <row r="346" spans="1:14" ht="30" x14ac:dyDescent="0.25">
      <c r="A346">
        <v>346</v>
      </c>
      <c r="B346" s="85" t="s">
        <v>416</v>
      </c>
      <c r="C346" s="86" t="s">
        <v>415</v>
      </c>
      <c r="D346" s="86" t="s">
        <v>43</v>
      </c>
      <c r="E346" s="86" t="s">
        <v>42</v>
      </c>
      <c r="F346" s="86" t="s">
        <v>332</v>
      </c>
      <c r="G346" s="86" t="s">
        <v>331</v>
      </c>
      <c r="H346" s="86"/>
      <c r="I346" s="86" t="s">
        <v>330</v>
      </c>
      <c r="J346" s="86" t="s">
        <v>38</v>
      </c>
      <c r="K346" s="85" t="s">
        <v>329</v>
      </c>
      <c r="L346" t="s">
        <v>2121</v>
      </c>
      <c r="M346" t="s">
        <v>2122</v>
      </c>
      <c r="N346" t="s">
        <v>2120</v>
      </c>
    </row>
    <row r="347" spans="1:14" x14ac:dyDescent="0.25">
      <c r="A347">
        <v>347</v>
      </c>
      <c r="B347" s="85" t="s">
        <v>414</v>
      </c>
      <c r="C347" s="86" t="s">
        <v>413</v>
      </c>
      <c r="D347" s="86" t="s">
        <v>43</v>
      </c>
      <c r="E347" s="86" t="s">
        <v>42</v>
      </c>
      <c r="F347" s="86" t="s">
        <v>412</v>
      </c>
      <c r="G347" s="86" t="s">
        <v>411</v>
      </c>
      <c r="H347" s="86"/>
      <c r="I347" s="86" t="s">
        <v>410</v>
      </c>
      <c r="J347" s="86" t="s">
        <v>38</v>
      </c>
      <c r="K347" s="85" t="s">
        <v>409</v>
      </c>
      <c r="L347" t="s">
        <v>2133</v>
      </c>
      <c r="M347" t="s">
        <v>2134</v>
      </c>
      <c r="N347" t="s">
        <v>2132</v>
      </c>
    </row>
    <row r="348" spans="1:14" x14ac:dyDescent="0.25">
      <c r="A348">
        <v>348</v>
      </c>
      <c r="B348" s="85" t="s">
        <v>408</v>
      </c>
      <c r="C348" s="86" t="s">
        <v>263</v>
      </c>
      <c r="D348" s="86" t="s">
        <v>43</v>
      </c>
      <c r="E348" s="86" t="s">
        <v>42</v>
      </c>
      <c r="F348" s="86" t="s">
        <v>407</v>
      </c>
      <c r="G348" s="86" t="s">
        <v>406</v>
      </c>
      <c r="H348" s="86"/>
      <c r="I348" s="86" t="s">
        <v>263</v>
      </c>
      <c r="J348" s="86" t="s">
        <v>38</v>
      </c>
      <c r="K348" s="85" t="s">
        <v>405</v>
      </c>
      <c r="L348" t="s">
        <v>2121</v>
      </c>
      <c r="M348" t="s">
        <v>2122</v>
      </c>
      <c r="N348" t="s">
        <v>2120</v>
      </c>
    </row>
    <row r="349" spans="1:14" x14ac:dyDescent="0.25">
      <c r="A349">
        <v>349</v>
      </c>
      <c r="B349" s="85" t="s">
        <v>404</v>
      </c>
      <c r="C349" s="86" t="s">
        <v>403</v>
      </c>
      <c r="D349" s="86" t="s">
        <v>267</v>
      </c>
      <c r="E349" s="86" t="s">
        <v>266</v>
      </c>
      <c r="F349" s="86" t="s">
        <v>402</v>
      </c>
      <c r="G349" s="86" t="s">
        <v>401</v>
      </c>
      <c r="H349" s="86"/>
      <c r="I349" s="86" t="s">
        <v>263</v>
      </c>
      <c r="J349" s="86" t="s">
        <v>38</v>
      </c>
      <c r="K349" s="85" t="s">
        <v>262</v>
      </c>
      <c r="L349" t="s">
        <v>2121</v>
      </c>
      <c r="M349" t="s">
        <v>2122</v>
      </c>
      <c r="N349" t="s">
        <v>2120</v>
      </c>
    </row>
    <row r="350" spans="1:14" x14ac:dyDescent="0.25">
      <c r="A350">
        <v>350</v>
      </c>
      <c r="B350" s="85" t="s">
        <v>400</v>
      </c>
      <c r="C350" s="86" t="s">
        <v>397</v>
      </c>
      <c r="D350" s="86" t="s">
        <v>43</v>
      </c>
      <c r="E350" s="86" t="s">
        <v>42</v>
      </c>
      <c r="F350" s="86" t="s">
        <v>399</v>
      </c>
      <c r="G350" s="86" t="s">
        <v>398</v>
      </c>
      <c r="H350" s="86"/>
      <c r="I350" s="86" t="s">
        <v>397</v>
      </c>
      <c r="J350" s="86" t="s">
        <v>38</v>
      </c>
      <c r="K350" s="85" t="s">
        <v>396</v>
      </c>
      <c r="L350" t="s">
        <v>2124</v>
      </c>
      <c r="M350" t="s">
        <v>2125</v>
      </c>
      <c r="N350" t="s">
        <v>2123</v>
      </c>
    </row>
    <row r="351" spans="1:14" x14ac:dyDescent="0.25">
      <c r="A351">
        <v>351</v>
      </c>
      <c r="B351" s="85" t="s">
        <v>395</v>
      </c>
      <c r="C351" s="86" t="s">
        <v>392</v>
      </c>
      <c r="D351" s="86" t="s">
        <v>43</v>
      </c>
      <c r="E351" s="86" t="s">
        <v>42</v>
      </c>
      <c r="F351" s="86" t="s">
        <v>394</v>
      </c>
      <c r="G351" s="86" t="s">
        <v>393</v>
      </c>
      <c r="H351" s="86"/>
      <c r="I351" s="86" t="s">
        <v>392</v>
      </c>
      <c r="J351" s="86" t="s">
        <v>38</v>
      </c>
      <c r="K351" s="85" t="s">
        <v>391</v>
      </c>
      <c r="L351" t="s">
        <v>2130</v>
      </c>
      <c r="M351" t="s">
        <v>2131</v>
      </c>
      <c r="N351" t="s">
        <v>2129</v>
      </c>
    </row>
    <row r="352" spans="1:14" x14ac:dyDescent="0.25">
      <c r="A352">
        <v>352</v>
      </c>
      <c r="B352" s="85" t="s">
        <v>386</v>
      </c>
      <c r="C352" s="86" t="s">
        <v>385</v>
      </c>
      <c r="D352" s="86" t="s">
        <v>43</v>
      </c>
      <c r="E352" s="86" t="s">
        <v>42</v>
      </c>
      <c r="F352" s="86" t="s">
        <v>247</v>
      </c>
      <c r="G352" s="86" t="s">
        <v>246</v>
      </c>
      <c r="H352" s="86"/>
      <c r="I352" s="86" t="s">
        <v>245</v>
      </c>
      <c r="J352" s="86" t="s">
        <v>38</v>
      </c>
      <c r="K352" s="85" t="s">
        <v>244</v>
      </c>
      <c r="L352" t="s">
        <v>2133</v>
      </c>
      <c r="M352" t="s">
        <v>2134</v>
      </c>
      <c r="N352" t="s">
        <v>2132</v>
      </c>
    </row>
    <row r="353" spans="1:14" x14ac:dyDescent="0.25">
      <c r="A353">
        <v>353</v>
      </c>
      <c r="B353" s="85" t="s">
        <v>384</v>
      </c>
      <c r="C353" s="86" t="s">
        <v>383</v>
      </c>
      <c r="D353" s="86" t="s">
        <v>267</v>
      </c>
      <c r="E353" s="86" t="s">
        <v>266</v>
      </c>
      <c r="F353" s="86" t="s">
        <v>382</v>
      </c>
      <c r="G353" s="86" t="s">
        <v>381</v>
      </c>
      <c r="H353" s="86"/>
      <c r="I353" s="86" t="s">
        <v>380</v>
      </c>
      <c r="J353" s="86" t="s">
        <v>38</v>
      </c>
      <c r="K353" s="85" t="s">
        <v>379</v>
      </c>
      <c r="L353" t="s">
        <v>2135</v>
      </c>
      <c r="M353" t="s">
        <v>2136</v>
      </c>
      <c r="N353" t="s">
        <v>383</v>
      </c>
    </row>
    <row r="354" spans="1:14" x14ac:dyDescent="0.25">
      <c r="A354">
        <v>354</v>
      </c>
      <c r="B354" s="85" t="s">
        <v>378</v>
      </c>
      <c r="C354" s="86" t="s">
        <v>375</v>
      </c>
      <c r="D354" s="86" t="s">
        <v>43</v>
      </c>
      <c r="E354" s="86" t="s">
        <v>42</v>
      </c>
      <c r="F354" s="86" t="s">
        <v>377</v>
      </c>
      <c r="G354" s="86" t="s">
        <v>376</v>
      </c>
      <c r="H354" s="86"/>
      <c r="I354" s="86" t="s">
        <v>375</v>
      </c>
      <c r="J354" s="86" t="s">
        <v>38</v>
      </c>
      <c r="K354" s="85" t="s">
        <v>374</v>
      </c>
      <c r="L354" t="s">
        <v>2127</v>
      </c>
      <c r="M354" t="s">
        <v>2128</v>
      </c>
      <c r="N354" t="s">
        <v>2126</v>
      </c>
    </row>
    <row r="355" spans="1:14" x14ac:dyDescent="0.25">
      <c r="A355">
        <v>355</v>
      </c>
      <c r="B355" s="85" t="s">
        <v>373</v>
      </c>
      <c r="C355" s="86" t="s">
        <v>372</v>
      </c>
      <c r="D355" s="86" t="s">
        <v>43</v>
      </c>
      <c r="E355" s="86" t="s">
        <v>42</v>
      </c>
      <c r="F355" s="86" t="s">
        <v>115</v>
      </c>
      <c r="G355" s="86" t="s">
        <v>114</v>
      </c>
      <c r="H355" s="86"/>
      <c r="I355" s="86" t="s">
        <v>113</v>
      </c>
      <c r="J355" s="86" t="s">
        <v>38</v>
      </c>
      <c r="K355" s="85" t="s">
        <v>112</v>
      </c>
      <c r="L355" t="s">
        <v>2121</v>
      </c>
      <c r="M355" t="s">
        <v>2122</v>
      </c>
      <c r="N355" t="s">
        <v>2120</v>
      </c>
    </row>
    <row r="356" spans="1:14" x14ac:dyDescent="0.25">
      <c r="A356">
        <v>356</v>
      </c>
      <c r="B356" s="85" t="s">
        <v>371</v>
      </c>
      <c r="C356" s="86" t="s">
        <v>368</v>
      </c>
      <c r="D356" s="86" t="s">
        <v>43</v>
      </c>
      <c r="E356" s="86" t="s">
        <v>42</v>
      </c>
      <c r="F356" s="86" t="s">
        <v>370</v>
      </c>
      <c r="G356" s="86" t="s">
        <v>369</v>
      </c>
      <c r="H356" s="86"/>
      <c r="I356" s="86" t="s">
        <v>368</v>
      </c>
      <c r="J356" s="86" t="s">
        <v>38</v>
      </c>
      <c r="K356" s="85" t="s">
        <v>367</v>
      </c>
      <c r="L356" t="s">
        <v>2133</v>
      </c>
      <c r="M356" t="s">
        <v>2134</v>
      </c>
      <c r="N356" t="s">
        <v>2132</v>
      </c>
    </row>
    <row r="357" spans="1:14" x14ac:dyDescent="0.25">
      <c r="A357">
        <v>357</v>
      </c>
      <c r="B357" s="85" t="s">
        <v>366</v>
      </c>
      <c r="C357" s="86" t="s">
        <v>363</v>
      </c>
      <c r="D357" s="86" t="s">
        <v>43</v>
      </c>
      <c r="E357" s="86" t="s">
        <v>42</v>
      </c>
      <c r="F357" s="86" t="s">
        <v>365</v>
      </c>
      <c r="G357" s="86" t="s">
        <v>364</v>
      </c>
      <c r="H357" s="86"/>
      <c r="I357" s="86" t="s">
        <v>363</v>
      </c>
      <c r="J357" s="86" t="s">
        <v>38</v>
      </c>
      <c r="K357" s="85" t="s">
        <v>362</v>
      </c>
      <c r="L357" t="s">
        <v>2124</v>
      </c>
      <c r="M357" t="s">
        <v>2125</v>
      </c>
      <c r="N357" t="s">
        <v>2123</v>
      </c>
    </row>
    <row r="358" spans="1:14" x14ac:dyDescent="0.25">
      <c r="A358">
        <v>358</v>
      </c>
      <c r="B358" s="85" t="s">
        <v>361</v>
      </c>
      <c r="C358" s="86" t="s">
        <v>358</v>
      </c>
      <c r="D358" s="86" t="s">
        <v>43</v>
      </c>
      <c r="E358" s="86" t="s">
        <v>42</v>
      </c>
      <c r="F358" s="86" t="s">
        <v>360</v>
      </c>
      <c r="G358" s="86" t="s">
        <v>359</v>
      </c>
      <c r="H358" s="86"/>
      <c r="I358" s="86" t="s">
        <v>358</v>
      </c>
      <c r="J358" s="86" t="s">
        <v>38</v>
      </c>
      <c r="K358" s="85" t="s">
        <v>357</v>
      </c>
      <c r="L358" t="s">
        <v>2130</v>
      </c>
      <c r="M358" t="s">
        <v>2131</v>
      </c>
      <c r="N358" t="s">
        <v>2129</v>
      </c>
    </row>
    <row r="359" spans="1:14" ht="30" x14ac:dyDescent="0.25">
      <c r="A359">
        <v>359</v>
      </c>
      <c r="B359" s="85" t="s">
        <v>356</v>
      </c>
      <c r="C359" s="86" t="s">
        <v>355</v>
      </c>
      <c r="D359" s="86" t="s">
        <v>43</v>
      </c>
      <c r="E359" s="86" t="s">
        <v>42</v>
      </c>
      <c r="F359" s="86" t="s">
        <v>354</v>
      </c>
      <c r="G359" s="86" t="s">
        <v>353</v>
      </c>
      <c r="H359" s="86"/>
      <c r="I359" s="86" t="s">
        <v>352</v>
      </c>
      <c r="J359" s="86" t="s">
        <v>38</v>
      </c>
      <c r="K359" s="85" t="s">
        <v>351</v>
      </c>
      <c r="L359" t="s">
        <v>2127</v>
      </c>
      <c r="M359" t="s">
        <v>2128</v>
      </c>
      <c r="N359" t="s">
        <v>2126</v>
      </c>
    </row>
    <row r="360" spans="1:14" x14ac:dyDescent="0.25">
      <c r="A360">
        <v>360</v>
      </c>
      <c r="B360" s="85" t="s">
        <v>350</v>
      </c>
      <c r="C360" s="86" t="s">
        <v>349</v>
      </c>
      <c r="D360" s="86" t="s">
        <v>43</v>
      </c>
      <c r="E360" s="86" t="s">
        <v>42</v>
      </c>
      <c r="F360" s="86" t="s">
        <v>247</v>
      </c>
      <c r="G360" s="86" t="s">
        <v>348</v>
      </c>
      <c r="H360" s="86"/>
      <c r="I360" s="86" t="s">
        <v>245</v>
      </c>
      <c r="J360" s="86" t="s">
        <v>38</v>
      </c>
      <c r="K360" s="85" t="s">
        <v>244</v>
      </c>
      <c r="L360" t="s">
        <v>2133</v>
      </c>
      <c r="M360" t="s">
        <v>2134</v>
      </c>
      <c r="N360" t="s">
        <v>2132</v>
      </c>
    </row>
    <row r="361" spans="1:14" x14ac:dyDescent="0.25">
      <c r="A361">
        <v>361</v>
      </c>
      <c r="B361" s="85" t="s">
        <v>347</v>
      </c>
      <c r="C361" s="86" t="s">
        <v>344</v>
      </c>
      <c r="D361" s="86" t="s">
        <v>43</v>
      </c>
      <c r="E361" s="86" t="s">
        <v>42</v>
      </c>
      <c r="F361" s="86" t="s">
        <v>346</v>
      </c>
      <c r="G361" s="86" t="s">
        <v>345</v>
      </c>
      <c r="H361" s="86"/>
      <c r="I361" s="86" t="s">
        <v>344</v>
      </c>
      <c r="J361" s="86" t="s">
        <v>38</v>
      </c>
      <c r="K361" s="85" t="s">
        <v>343</v>
      </c>
      <c r="L361" t="s">
        <v>2124</v>
      </c>
      <c r="M361" t="s">
        <v>2125</v>
      </c>
      <c r="N361" t="s">
        <v>2123</v>
      </c>
    </row>
    <row r="362" spans="1:14" x14ac:dyDescent="0.25">
      <c r="A362">
        <v>362</v>
      </c>
      <c r="B362" s="85" t="s">
        <v>339</v>
      </c>
      <c r="C362" s="86" t="s">
        <v>336</v>
      </c>
      <c r="D362" s="86" t="s">
        <v>43</v>
      </c>
      <c r="E362" s="86" t="s">
        <v>42</v>
      </c>
      <c r="F362" s="86" t="s">
        <v>338</v>
      </c>
      <c r="G362" s="86" t="s">
        <v>337</v>
      </c>
      <c r="H362" s="86"/>
      <c r="I362" s="86" t="s">
        <v>336</v>
      </c>
      <c r="J362" s="86" t="s">
        <v>38</v>
      </c>
      <c r="K362" s="85" t="s">
        <v>335</v>
      </c>
      <c r="L362" t="s">
        <v>2124</v>
      </c>
      <c r="M362" t="s">
        <v>2125</v>
      </c>
      <c r="N362" t="s">
        <v>2123</v>
      </c>
    </row>
    <row r="363" spans="1:14" x14ac:dyDescent="0.25">
      <c r="A363">
        <v>363</v>
      </c>
      <c r="B363" s="85" t="s">
        <v>334</v>
      </c>
      <c r="C363" s="86" t="s">
        <v>333</v>
      </c>
      <c r="D363" s="86" t="s">
        <v>43</v>
      </c>
      <c r="E363" s="86" t="s">
        <v>42</v>
      </c>
      <c r="F363" s="86" t="s">
        <v>162</v>
      </c>
      <c r="G363" s="86" t="s">
        <v>161</v>
      </c>
      <c r="H363" s="86"/>
      <c r="I363" s="86" t="s">
        <v>160</v>
      </c>
      <c r="J363" s="86" t="s">
        <v>38</v>
      </c>
      <c r="K363" s="85" t="s">
        <v>159</v>
      </c>
      <c r="L363" t="s">
        <v>2130</v>
      </c>
      <c r="M363" t="s">
        <v>2131</v>
      </c>
      <c r="N363" t="s">
        <v>2129</v>
      </c>
    </row>
    <row r="364" spans="1:14" x14ac:dyDescent="0.25">
      <c r="A364">
        <v>364</v>
      </c>
      <c r="B364" s="85" t="s">
        <v>328</v>
      </c>
      <c r="C364" s="86" t="s">
        <v>327</v>
      </c>
      <c r="D364" s="86" t="s">
        <v>43</v>
      </c>
      <c r="E364" s="86" t="s">
        <v>42</v>
      </c>
      <c r="F364" s="86" t="s">
        <v>326</v>
      </c>
      <c r="G364" s="86" t="s">
        <v>325</v>
      </c>
      <c r="H364" s="86"/>
      <c r="I364" s="86" t="s">
        <v>324</v>
      </c>
      <c r="J364" s="86" t="s">
        <v>38</v>
      </c>
      <c r="K364" s="85" t="s">
        <v>323</v>
      </c>
      <c r="L364" t="s">
        <v>2124</v>
      </c>
      <c r="M364" t="s">
        <v>2125</v>
      </c>
      <c r="N364" t="s">
        <v>2123</v>
      </c>
    </row>
    <row r="365" spans="1:14" x14ac:dyDescent="0.25">
      <c r="A365">
        <v>365</v>
      </c>
      <c r="B365" s="85" t="s">
        <v>320</v>
      </c>
      <c r="C365" s="86" t="s">
        <v>319</v>
      </c>
      <c r="D365" s="86" t="s">
        <v>43</v>
      </c>
      <c r="E365" s="86" t="s">
        <v>42</v>
      </c>
      <c r="F365" s="86" t="s">
        <v>318</v>
      </c>
      <c r="G365" s="86" t="s">
        <v>317</v>
      </c>
      <c r="H365" s="86"/>
      <c r="I365" s="86" t="s">
        <v>316</v>
      </c>
      <c r="J365" s="86" t="s">
        <v>38</v>
      </c>
      <c r="K365" s="85" t="s">
        <v>315</v>
      </c>
      <c r="L365" t="s">
        <v>2124</v>
      </c>
      <c r="M365" t="s">
        <v>2125</v>
      </c>
      <c r="N365" t="s">
        <v>2123</v>
      </c>
    </row>
    <row r="366" spans="1:14" x14ac:dyDescent="0.25">
      <c r="A366">
        <v>366</v>
      </c>
      <c r="B366" s="85" t="s">
        <v>314</v>
      </c>
      <c r="C366" s="86" t="s">
        <v>313</v>
      </c>
      <c r="D366" s="86" t="s">
        <v>43</v>
      </c>
      <c r="E366" s="86" t="s">
        <v>42</v>
      </c>
      <c r="F366" s="86" t="s">
        <v>312</v>
      </c>
      <c r="G366" s="86" t="s">
        <v>311</v>
      </c>
      <c r="H366" s="86"/>
      <c r="I366" s="86" t="s">
        <v>310</v>
      </c>
      <c r="J366" s="86" t="s">
        <v>38</v>
      </c>
      <c r="K366" s="85" t="s">
        <v>309</v>
      </c>
      <c r="L366" t="s">
        <v>2124</v>
      </c>
      <c r="M366" t="s">
        <v>2125</v>
      </c>
      <c r="N366" t="s">
        <v>2123</v>
      </c>
    </row>
    <row r="367" spans="1:14" x14ac:dyDescent="0.25">
      <c r="A367">
        <v>367</v>
      </c>
      <c r="B367" s="85" t="s">
        <v>308</v>
      </c>
      <c r="C367" s="86" t="s">
        <v>305</v>
      </c>
      <c r="D367" s="86" t="s">
        <v>43</v>
      </c>
      <c r="E367" s="86" t="s">
        <v>42</v>
      </c>
      <c r="F367" s="86" t="s">
        <v>307</v>
      </c>
      <c r="G367" s="86" t="s">
        <v>306</v>
      </c>
      <c r="H367" s="86"/>
      <c r="I367" s="86" t="s">
        <v>305</v>
      </c>
      <c r="J367" s="86" t="s">
        <v>38</v>
      </c>
      <c r="K367" s="85" t="s">
        <v>304</v>
      </c>
      <c r="L367" t="s">
        <v>2130</v>
      </c>
      <c r="M367" t="s">
        <v>2131</v>
      </c>
      <c r="N367" t="s">
        <v>2129</v>
      </c>
    </row>
    <row r="368" spans="1:14" x14ac:dyDescent="0.25">
      <c r="A368">
        <v>368</v>
      </c>
      <c r="B368" s="85" t="s">
        <v>303</v>
      </c>
      <c r="C368" s="86" t="s">
        <v>300</v>
      </c>
      <c r="D368" s="86" t="s">
        <v>43</v>
      </c>
      <c r="E368" s="86" t="s">
        <v>42</v>
      </c>
      <c r="F368" s="86" t="s">
        <v>302</v>
      </c>
      <c r="G368" s="86" t="s">
        <v>301</v>
      </c>
      <c r="H368" s="86"/>
      <c r="I368" s="86" t="s">
        <v>300</v>
      </c>
      <c r="J368" s="86" t="s">
        <v>38</v>
      </c>
      <c r="K368" s="85" t="s">
        <v>299</v>
      </c>
      <c r="L368" t="s">
        <v>2124</v>
      </c>
      <c r="M368" t="s">
        <v>2125</v>
      </c>
      <c r="N368" t="s">
        <v>2123</v>
      </c>
    </row>
    <row r="369" spans="1:14" x14ac:dyDescent="0.25">
      <c r="A369">
        <v>369</v>
      </c>
      <c r="B369" s="85" t="s">
        <v>295</v>
      </c>
      <c r="C369" s="86" t="s">
        <v>294</v>
      </c>
      <c r="D369" s="86" t="s">
        <v>267</v>
      </c>
      <c r="E369" s="86" t="s">
        <v>266</v>
      </c>
      <c r="F369" s="86" t="s">
        <v>289</v>
      </c>
      <c r="G369" s="86" t="s">
        <v>293</v>
      </c>
      <c r="H369" s="86"/>
      <c r="I369" s="86" t="s">
        <v>287</v>
      </c>
      <c r="J369" s="86" t="s">
        <v>38</v>
      </c>
      <c r="K369" s="85" t="s">
        <v>292</v>
      </c>
      <c r="L369" t="s">
        <v>2127</v>
      </c>
      <c r="M369" t="s">
        <v>2128</v>
      </c>
      <c r="N369" t="s">
        <v>2126</v>
      </c>
    </row>
    <row r="370" spans="1:14" ht="30" x14ac:dyDescent="0.25">
      <c r="A370">
        <v>370</v>
      </c>
      <c r="B370" s="85" t="s">
        <v>291</v>
      </c>
      <c r="C370" s="86" t="s">
        <v>290</v>
      </c>
      <c r="D370" s="86" t="s">
        <v>267</v>
      </c>
      <c r="E370" s="86" t="s">
        <v>266</v>
      </c>
      <c r="F370" s="86" t="s">
        <v>289</v>
      </c>
      <c r="G370" s="86" t="s">
        <v>288</v>
      </c>
      <c r="H370" s="86"/>
      <c r="I370" s="86" t="s">
        <v>287</v>
      </c>
      <c r="J370" s="86" t="s">
        <v>38</v>
      </c>
      <c r="K370" s="85" t="s">
        <v>286</v>
      </c>
      <c r="L370" t="s">
        <v>2127</v>
      </c>
      <c r="M370" t="s">
        <v>2128</v>
      </c>
      <c r="N370" t="s">
        <v>2126</v>
      </c>
    </row>
    <row r="371" spans="1:14" x14ac:dyDescent="0.25">
      <c r="A371">
        <v>371</v>
      </c>
      <c r="B371" s="85" t="s">
        <v>285</v>
      </c>
      <c r="C371" s="86" t="s">
        <v>284</v>
      </c>
      <c r="D371" s="86" t="s">
        <v>43</v>
      </c>
      <c r="E371" s="86" t="s">
        <v>42</v>
      </c>
      <c r="F371" s="86" t="s">
        <v>162</v>
      </c>
      <c r="G371" s="86" t="s">
        <v>161</v>
      </c>
      <c r="H371" s="86"/>
      <c r="I371" s="86" t="s">
        <v>160</v>
      </c>
      <c r="J371" s="86" t="s">
        <v>38</v>
      </c>
      <c r="K371" s="85" t="s">
        <v>159</v>
      </c>
      <c r="L371" t="s">
        <v>2130</v>
      </c>
      <c r="M371" t="s">
        <v>2131</v>
      </c>
      <c r="N371" t="s">
        <v>2129</v>
      </c>
    </row>
    <row r="372" spans="1:14" x14ac:dyDescent="0.25">
      <c r="A372">
        <v>372</v>
      </c>
      <c r="B372" s="85" t="s">
        <v>283</v>
      </c>
      <c r="C372" s="86" t="s">
        <v>282</v>
      </c>
      <c r="D372" s="86" t="s">
        <v>43</v>
      </c>
      <c r="E372" s="86" t="s">
        <v>42</v>
      </c>
      <c r="F372" s="86" t="s">
        <v>281</v>
      </c>
      <c r="G372" s="86" t="s">
        <v>280</v>
      </c>
      <c r="H372" s="86"/>
      <c r="I372" s="86" t="s">
        <v>279</v>
      </c>
      <c r="J372" s="86" t="s">
        <v>38</v>
      </c>
      <c r="K372" s="85" t="s">
        <v>278</v>
      </c>
      <c r="L372" t="s">
        <v>2124</v>
      </c>
      <c r="M372" t="s">
        <v>2125</v>
      </c>
      <c r="N372" t="s">
        <v>2123</v>
      </c>
    </row>
    <row r="373" spans="1:14" x14ac:dyDescent="0.25">
      <c r="A373">
        <v>373</v>
      </c>
      <c r="B373" s="85" t="s">
        <v>274</v>
      </c>
      <c r="C373" s="86" t="s">
        <v>271</v>
      </c>
      <c r="D373" s="86" t="s">
        <v>43</v>
      </c>
      <c r="E373" s="86" t="s">
        <v>42</v>
      </c>
      <c r="F373" s="86" t="s">
        <v>273</v>
      </c>
      <c r="G373" s="86" t="s">
        <v>272</v>
      </c>
      <c r="H373" s="86"/>
      <c r="I373" s="86" t="s">
        <v>271</v>
      </c>
      <c r="J373" s="86" t="s">
        <v>38</v>
      </c>
      <c r="K373" s="85" t="s">
        <v>270</v>
      </c>
      <c r="L373" t="s">
        <v>2133</v>
      </c>
      <c r="M373" t="s">
        <v>2134</v>
      </c>
      <c r="N373" t="s">
        <v>2132</v>
      </c>
    </row>
    <row r="374" spans="1:14" x14ac:dyDescent="0.25">
      <c r="A374">
        <v>374</v>
      </c>
      <c r="B374" s="85" t="s">
        <v>269</v>
      </c>
      <c r="C374" s="86" t="s">
        <v>268</v>
      </c>
      <c r="D374" s="86" t="s">
        <v>267</v>
      </c>
      <c r="E374" s="86" t="s">
        <v>266</v>
      </c>
      <c r="F374" s="86" t="s">
        <v>265</v>
      </c>
      <c r="G374" s="86" t="s">
        <v>264</v>
      </c>
      <c r="H374" s="86"/>
      <c r="I374" s="86" t="s">
        <v>263</v>
      </c>
      <c r="J374" s="86" t="s">
        <v>38</v>
      </c>
      <c r="K374" s="85" t="s">
        <v>262</v>
      </c>
      <c r="L374" t="s">
        <v>2121</v>
      </c>
      <c r="M374" t="s">
        <v>2122</v>
      </c>
      <c r="N374" t="s">
        <v>2120</v>
      </c>
    </row>
    <row r="375" spans="1:14" x14ac:dyDescent="0.25">
      <c r="A375">
        <v>375</v>
      </c>
      <c r="B375" s="85" t="s">
        <v>261</v>
      </c>
      <c r="C375" s="86" t="s">
        <v>260</v>
      </c>
      <c r="D375" s="86" t="s">
        <v>43</v>
      </c>
      <c r="E375" s="86" t="s">
        <v>42</v>
      </c>
      <c r="F375" s="86" t="s">
        <v>259</v>
      </c>
      <c r="G375" s="86" t="s">
        <v>258</v>
      </c>
      <c r="H375" s="86" t="s">
        <v>257</v>
      </c>
      <c r="I375" s="86" t="s">
        <v>256</v>
      </c>
      <c r="J375" s="86" t="s">
        <v>38</v>
      </c>
      <c r="K375" s="85" t="s">
        <v>255</v>
      </c>
      <c r="L375" t="s">
        <v>2133</v>
      </c>
      <c r="M375" t="s">
        <v>2134</v>
      </c>
      <c r="N375" t="s">
        <v>2132</v>
      </c>
    </row>
    <row r="376" spans="1:14" x14ac:dyDescent="0.25">
      <c r="A376">
        <v>376</v>
      </c>
      <c r="B376" s="85" t="s">
        <v>254</v>
      </c>
      <c r="C376" s="86" t="s">
        <v>251</v>
      </c>
      <c r="D376" s="86" t="s">
        <v>43</v>
      </c>
      <c r="E376" s="86" t="s">
        <v>42</v>
      </c>
      <c r="F376" s="86" t="s">
        <v>253</v>
      </c>
      <c r="G376" s="86" t="s">
        <v>252</v>
      </c>
      <c r="H376" s="86"/>
      <c r="I376" s="86" t="s">
        <v>251</v>
      </c>
      <c r="J376" s="86" t="s">
        <v>38</v>
      </c>
      <c r="K376" s="85" t="s">
        <v>250</v>
      </c>
      <c r="L376" t="s">
        <v>2124</v>
      </c>
      <c r="M376" t="s">
        <v>2125</v>
      </c>
      <c r="N376" t="s">
        <v>2123</v>
      </c>
    </row>
    <row r="377" spans="1:14" x14ac:dyDescent="0.25">
      <c r="A377">
        <v>377</v>
      </c>
      <c r="B377" s="85" t="s">
        <v>249</v>
      </c>
      <c r="C377" s="86" t="s">
        <v>248</v>
      </c>
      <c r="D377" s="86" t="s">
        <v>43</v>
      </c>
      <c r="E377" s="86" t="s">
        <v>42</v>
      </c>
      <c r="F377" s="86" t="s">
        <v>247</v>
      </c>
      <c r="G377" s="86" t="s">
        <v>246</v>
      </c>
      <c r="H377" s="86"/>
      <c r="I377" s="86" t="s">
        <v>245</v>
      </c>
      <c r="J377" s="86" t="s">
        <v>38</v>
      </c>
      <c r="K377" s="85" t="s">
        <v>244</v>
      </c>
      <c r="L377" t="s">
        <v>2121</v>
      </c>
      <c r="M377" t="s">
        <v>2122</v>
      </c>
      <c r="N377" t="s">
        <v>2120</v>
      </c>
    </row>
    <row r="378" spans="1:14" x14ac:dyDescent="0.25">
      <c r="A378">
        <v>378</v>
      </c>
      <c r="B378" s="85" t="s">
        <v>243</v>
      </c>
      <c r="C378" s="86" t="s">
        <v>240</v>
      </c>
      <c r="D378" s="86" t="s">
        <v>43</v>
      </c>
      <c r="E378" s="86" t="s">
        <v>42</v>
      </c>
      <c r="F378" s="86" t="s">
        <v>242</v>
      </c>
      <c r="G378" s="86" t="s">
        <v>241</v>
      </c>
      <c r="H378" s="86"/>
      <c r="I378" s="86" t="s">
        <v>240</v>
      </c>
      <c r="J378" s="86" t="s">
        <v>38</v>
      </c>
      <c r="K378" s="85" t="s">
        <v>239</v>
      </c>
      <c r="L378" t="s">
        <v>2127</v>
      </c>
      <c r="M378" t="s">
        <v>2128</v>
      </c>
      <c r="N378" t="s">
        <v>2126</v>
      </c>
    </row>
    <row r="379" spans="1:14" x14ac:dyDescent="0.25">
      <c r="A379">
        <v>379</v>
      </c>
      <c r="B379" s="85" t="s">
        <v>238</v>
      </c>
      <c r="C379" s="86" t="s">
        <v>235</v>
      </c>
      <c r="D379" s="86" t="s">
        <v>43</v>
      </c>
      <c r="E379" s="86" t="s">
        <v>42</v>
      </c>
      <c r="F379" s="86" t="s">
        <v>237</v>
      </c>
      <c r="G379" s="86" t="s">
        <v>236</v>
      </c>
      <c r="H379" s="86"/>
      <c r="I379" s="86" t="s">
        <v>235</v>
      </c>
      <c r="J379" s="86" t="s">
        <v>38</v>
      </c>
      <c r="K379" s="85" t="s">
        <v>234</v>
      </c>
      <c r="L379" t="s">
        <v>2127</v>
      </c>
      <c r="M379" t="s">
        <v>2128</v>
      </c>
      <c r="N379" t="s">
        <v>2126</v>
      </c>
    </row>
    <row r="380" spans="1:14" x14ac:dyDescent="0.25">
      <c r="A380">
        <v>380</v>
      </c>
      <c r="B380" s="85" t="s">
        <v>233</v>
      </c>
      <c r="C380" s="86" t="s">
        <v>230</v>
      </c>
      <c r="D380" s="86" t="s">
        <v>43</v>
      </c>
      <c r="E380" s="86" t="s">
        <v>42</v>
      </c>
      <c r="F380" s="86" t="s">
        <v>232</v>
      </c>
      <c r="G380" s="86" t="s">
        <v>231</v>
      </c>
      <c r="H380" s="86"/>
      <c r="I380" s="86" t="s">
        <v>230</v>
      </c>
      <c r="J380" s="86" t="s">
        <v>38</v>
      </c>
      <c r="K380" s="85" t="s">
        <v>229</v>
      </c>
      <c r="L380" t="s">
        <v>2121</v>
      </c>
      <c r="M380" t="s">
        <v>2122</v>
      </c>
      <c r="N380" t="s">
        <v>2120</v>
      </c>
    </row>
    <row r="381" spans="1:14" x14ac:dyDescent="0.25">
      <c r="A381">
        <v>381</v>
      </c>
      <c r="B381" s="85" t="s">
        <v>228</v>
      </c>
      <c r="C381" s="86" t="s">
        <v>225</v>
      </c>
      <c r="D381" s="86" t="s">
        <v>43</v>
      </c>
      <c r="E381" s="86" t="s">
        <v>42</v>
      </c>
      <c r="F381" s="86" t="s">
        <v>227</v>
      </c>
      <c r="G381" s="86" t="s">
        <v>226</v>
      </c>
      <c r="H381" s="86"/>
      <c r="I381" s="86" t="s">
        <v>225</v>
      </c>
      <c r="J381" s="86" t="s">
        <v>38</v>
      </c>
      <c r="K381" s="85" t="s">
        <v>224</v>
      </c>
      <c r="L381" t="s">
        <v>2130</v>
      </c>
      <c r="M381" t="s">
        <v>2131</v>
      </c>
      <c r="N381" t="s">
        <v>2129</v>
      </c>
    </row>
    <row r="382" spans="1:14" x14ac:dyDescent="0.25">
      <c r="A382">
        <v>382</v>
      </c>
      <c r="B382" s="85" t="s">
        <v>220</v>
      </c>
      <c r="C382" s="86" t="s">
        <v>217</v>
      </c>
      <c r="D382" s="86" t="s">
        <v>43</v>
      </c>
      <c r="E382" s="86" t="s">
        <v>42</v>
      </c>
      <c r="F382" s="86" t="s">
        <v>219</v>
      </c>
      <c r="G382" s="86" t="s">
        <v>218</v>
      </c>
      <c r="H382" s="86"/>
      <c r="I382" s="86" t="s">
        <v>217</v>
      </c>
      <c r="J382" s="86" t="s">
        <v>38</v>
      </c>
      <c r="K382" s="85" t="s">
        <v>216</v>
      </c>
      <c r="L382" t="s">
        <v>2127</v>
      </c>
      <c r="M382" t="s">
        <v>2128</v>
      </c>
      <c r="N382" t="s">
        <v>2126</v>
      </c>
    </row>
    <row r="383" spans="1:14" x14ac:dyDescent="0.25">
      <c r="A383">
        <v>383</v>
      </c>
      <c r="B383" s="85" t="s">
        <v>215</v>
      </c>
      <c r="C383" s="86" t="s">
        <v>212</v>
      </c>
      <c r="D383" s="86" t="s">
        <v>43</v>
      </c>
      <c r="E383" s="86" t="s">
        <v>42</v>
      </c>
      <c r="F383" s="86" t="s">
        <v>214</v>
      </c>
      <c r="G383" s="86" t="s">
        <v>213</v>
      </c>
      <c r="H383" s="86"/>
      <c r="I383" s="86" t="s">
        <v>212</v>
      </c>
      <c r="J383" s="86" t="s">
        <v>38</v>
      </c>
      <c r="K383" s="85" t="s">
        <v>211</v>
      </c>
      <c r="L383" t="s">
        <v>2127</v>
      </c>
      <c r="M383" t="s">
        <v>2128</v>
      </c>
      <c r="N383" t="s">
        <v>2126</v>
      </c>
    </row>
    <row r="384" spans="1:14" x14ac:dyDescent="0.25">
      <c r="A384">
        <v>384</v>
      </c>
      <c r="B384" s="85" t="s">
        <v>210</v>
      </c>
      <c r="C384" s="86" t="s">
        <v>207</v>
      </c>
      <c r="D384" s="86" t="s">
        <v>43</v>
      </c>
      <c r="E384" s="86" t="s">
        <v>42</v>
      </c>
      <c r="F384" s="86" t="s">
        <v>209</v>
      </c>
      <c r="G384" s="86" t="s">
        <v>208</v>
      </c>
      <c r="H384" s="86"/>
      <c r="I384" s="86" t="s">
        <v>207</v>
      </c>
      <c r="J384" s="86" t="s">
        <v>38</v>
      </c>
      <c r="K384" s="85" t="s">
        <v>206</v>
      </c>
      <c r="L384" t="s">
        <v>2133</v>
      </c>
      <c r="M384" t="s">
        <v>2134</v>
      </c>
      <c r="N384" t="s">
        <v>2132</v>
      </c>
    </row>
    <row r="385" spans="1:14" x14ac:dyDescent="0.25">
      <c r="A385">
        <v>385</v>
      </c>
      <c r="B385" s="85" t="s">
        <v>205</v>
      </c>
      <c r="C385" s="86" t="s">
        <v>202</v>
      </c>
      <c r="D385" s="86" t="s">
        <v>43</v>
      </c>
      <c r="E385" s="86" t="s">
        <v>42</v>
      </c>
      <c r="F385" s="86" t="s">
        <v>204</v>
      </c>
      <c r="G385" s="86" t="s">
        <v>203</v>
      </c>
      <c r="H385" s="86"/>
      <c r="I385" s="86" t="s">
        <v>202</v>
      </c>
      <c r="J385" s="86" t="s">
        <v>38</v>
      </c>
      <c r="K385" s="85" t="s">
        <v>201</v>
      </c>
      <c r="L385" t="s">
        <v>2127</v>
      </c>
      <c r="M385" t="s">
        <v>2128</v>
      </c>
      <c r="N385" t="s">
        <v>2126</v>
      </c>
    </row>
    <row r="386" spans="1:14" x14ac:dyDescent="0.25">
      <c r="A386">
        <v>386</v>
      </c>
      <c r="B386" s="85" t="s">
        <v>200</v>
      </c>
      <c r="C386" s="86" t="s">
        <v>199</v>
      </c>
      <c r="D386" s="86" t="s">
        <v>43</v>
      </c>
      <c r="E386" s="86" t="s">
        <v>42</v>
      </c>
      <c r="F386" s="86" t="s">
        <v>198</v>
      </c>
      <c r="G386" s="86" t="s">
        <v>197</v>
      </c>
      <c r="H386" s="86"/>
      <c r="I386" s="86" t="s">
        <v>196</v>
      </c>
      <c r="J386" s="86" t="s">
        <v>38</v>
      </c>
      <c r="K386" s="85" t="s">
        <v>195</v>
      </c>
      <c r="L386" t="s">
        <v>2124</v>
      </c>
      <c r="M386" t="s">
        <v>2125</v>
      </c>
      <c r="N386" t="s">
        <v>2123</v>
      </c>
    </row>
    <row r="387" spans="1:14" x14ac:dyDescent="0.25">
      <c r="A387">
        <v>387</v>
      </c>
      <c r="B387" s="85" t="s">
        <v>186</v>
      </c>
      <c r="C387" s="86" t="s">
        <v>183</v>
      </c>
      <c r="D387" s="86" t="s">
        <v>43</v>
      </c>
      <c r="E387" s="86" t="s">
        <v>42</v>
      </c>
      <c r="F387" s="86" t="s">
        <v>185</v>
      </c>
      <c r="G387" s="86" t="s">
        <v>184</v>
      </c>
      <c r="H387" s="86"/>
      <c r="I387" s="86" t="s">
        <v>183</v>
      </c>
      <c r="J387" s="86" t="s">
        <v>38</v>
      </c>
      <c r="K387" s="85" t="s">
        <v>182</v>
      </c>
      <c r="L387" t="s">
        <v>2133</v>
      </c>
      <c r="M387" t="s">
        <v>2134</v>
      </c>
      <c r="N387" t="s">
        <v>2132</v>
      </c>
    </row>
    <row r="388" spans="1:14" x14ac:dyDescent="0.25">
      <c r="A388">
        <v>388</v>
      </c>
      <c r="B388" s="85" t="s">
        <v>181</v>
      </c>
      <c r="C388" s="86" t="s">
        <v>178</v>
      </c>
      <c r="D388" s="86" t="s">
        <v>43</v>
      </c>
      <c r="E388" s="86" t="s">
        <v>42</v>
      </c>
      <c r="F388" s="86" t="s">
        <v>180</v>
      </c>
      <c r="G388" s="86" t="s">
        <v>179</v>
      </c>
      <c r="H388" s="86"/>
      <c r="I388" s="86" t="s">
        <v>178</v>
      </c>
      <c r="J388" s="86" t="s">
        <v>38</v>
      </c>
      <c r="K388" s="85" t="s">
        <v>177</v>
      </c>
      <c r="L388" t="s">
        <v>2130</v>
      </c>
      <c r="M388" t="s">
        <v>2131</v>
      </c>
      <c r="N388" t="s">
        <v>2129</v>
      </c>
    </row>
    <row r="389" spans="1:14" x14ac:dyDescent="0.25">
      <c r="A389">
        <v>389</v>
      </c>
      <c r="B389" s="85" t="s">
        <v>168</v>
      </c>
      <c r="C389" s="86" t="s">
        <v>165</v>
      </c>
      <c r="D389" s="86" t="s">
        <v>43</v>
      </c>
      <c r="E389" s="86" t="s">
        <v>42</v>
      </c>
      <c r="F389" s="86" t="s">
        <v>167</v>
      </c>
      <c r="G389" s="86" t="s">
        <v>166</v>
      </c>
      <c r="H389" s="86"/>
      <c r="I389" s="86" t="s">
        <v>165</v>
      </c>
      <c r="J389" s="86" t="s">
        <v>38</v>
      </c>
      <c r="K389" s="85" t="s">
        <v>164</v>
      </c>
      <c r="L389" t="s">
        <v>2121</v>
      </c>
      <c r="M389" t="s">
        <v>2122</v>
      </c>
      <c r="N389" t="s">
        <v>2120</v>
      </c>
    </row>
    <row r="390" spans="1:14" x14ac:dyDescent="0.25">
      <c r="A390">
        <v>390</v>
      </c>
      <c r="B390" s="85" t="s">
        <v>158</v>
      </c>
      <c r="C390" s="86" t="s">
        <v>155</v>
      </c>
      <c r="D390" s="86" t="s">
        <v>43</v>
      </c>
      <c r="E390" s="86" t="s">
        <v>42</v>
      </c>
      <c r="F390" s="86" t="s">
        <v>157</v>
      </c>
      <c r="G390" s="86" t="s">
        <v>156</v>
      </c>
      <c r="H390" s="86"/>
      <c r="I390" s="86" t="s">
        <v>155</v>
      </c>
      <c r="J390" s="86" t="s">
        <v>38</v>
      </c>
      <c r="K390" s="85" t="s">
        <v>154</v>
      </c>
      <c r="L390" t="s">
        <v>2133</v>
      </c>
      <c r="M390" t="s">
        <v>2134</v>
      </c>
      <c r="N390" t="s">
        <v>2132</v>
      </c>
    </row>
    <row r="391" spans="1:14" x14ac:dyDescent="0.25">
      <c r="A391">
        <v>391</v>
      </c>
      <c r="B391" s="85" t="s">
        <v>153</v>
      </c>
      <c r="C391" s="86" t="s">
        <v>149</v>
      </c>
      <c r="D391" s="86" t="s">
        <v>43</v>
      </c>
      <c r="E391" s="86" t="s">
        <v>42</v>
      </c>
      <c r="F391" s="86" t="s">
        <v>152</v>
      </c>
      <c r="G391" s="86" t="s">
        <v>151</v>
      </c>
      <c r="H391" s="86" t="s">
        <v>150</v>
      </c>
      <c r="I391" s="86" t="s">
        <v>149</v>
      </c>
      <c r="J391" s="86" t="s">
        <v>38</v>
      </c>
      <c r="K391" s="85" t="s">
        <v>148</v>
      </c>
      <c r="L391" t="s">
        <v>2121</v>
      </c>
      <c r="M391" t="s">
        <v>2122</v>
      </c>
      <c r="N391" t="s">
        <v>2120</v>
      </c>
    </row>
    <row r="392" spans="1:14" x14ac:dyDescent="0.25">
      <c r="A392">
        <v>392</v>
      </c>
      <c r="B392" s="85" t="s">
        <v>147</v>
      </c>
      <c r="C392" s="86" t="s">
        <v>144</v>
      </c>
      <c r="D392" s="86" t="s">
        <v>43</v>
      </c>
      <c r="E392" s="86" t="s">
        <v>42</v>
      </c>
      <c r="F392" s="86" t="s">
        <v>146</v>
      </c>
      <c r="G392" s="86" t="s">
        <v>145</v>
      </c>
      <c r="H392" s="86"/>
      <c r="I392" s="86" t="s">
        <v>144</v>
      </c>
      <c r="J392" s="86" t="s">
        <v>38</v>
      </c>
      <c r="K392" s="85" t="s">
        <v>143</v>
      </c>
      <c r="L392" t="s">
        <v>2124</v>
      </c>
      <c r="M392" t="s">
        <v>2125</v>
      </c>
      <c r="N392" t="s">
        <v>2123</v>
      </c>
    </row>
    <row r="393" spans="1:14" x14ac:dyDescent="0.25">
      <c r="A393">
        <v>393</v>
      </c>
      <c r="B393" s="85" t="s">
        <v>142</v>
      </c>
      <c r="C393" s="86" t="s">
        <v>50</v>
      </c>
      <c r="D393" s="86" t="s">
        <v>43</v>
      </c>
      <c r="E393" s="86" t="s">
        <v>42</v>
      </c>
      <c r="F393" s="86" t="s">
        <v>52</v>
      </c>
      <c r="G393" s="86" t="s">
        <v>94</v>
      </c>
      <c r="H393" s="86"/>
      <c r="I393" s="86" t="s">
        <v>50</v>
      </c>
      <c r="J393" s="86" t="s">
        <v>38</v>
      </c>
      <c r="K393" s="85" t="s">
        <v>49</v>
      </c>
      <c r="L393" t="s">
        <v>2121</v>
      </c>
      <c r="M393" t="s">
        <v>2122</v>
      </c>
      <c r="N393" t="s">
        <v>2120</v>
      </c>
    </row>
    <row r="394" spans="1:14" x14ac:dyDescent="0.25">
      <c r="A394">
        <v>394</v>
      </c>
      <c r="B394" s="85" t="s">
        <v>137</v>
      </c>
      <c r="C394" s="86" t="s">
        <v>134</v>
      </c>
      <c r="D394" s="86" t="s">
        <v>43</v>
      </c>
      <c r="E394" s="86" t="s">
        <v>42</v>
      </c>
      <c r="F394" s="86" t="s">
        <v>136</v>
      </c>
      <c r="G394" s="86" t="s">
        <v>135</v>
      </c>
      <c r="H394" s="86"/>
      <c r="I394" s="86" t="s">
        <v>134</v>
      </c>
      <c r="J394" s="86" t="s">
        <v>38</v>
      </c>
      <c r="K394" s="85" t="s">
        <v>133</v>
      </c>
      <c r="L394" t="s">
        <v>2127</v>
      </c>
      <c r="M394" t="s">
        <v>2128</v>
      </c>
      <c r="N394" t="s">
        <v>2126</v>
      </c>
    </row>
    <row r="395" spans="1:14" x14ac:dyDescent="0.25">
      <c r="A395">
        <v>395</v>
      </c>
      <c r="B395" s="85" t="s">
        <v>132</v>
      </c>
      <c r="C395" s="86" t="s">
        <v>129</v>
      </c>
      <c r="D395" s="86" t="s">
        <v>43</v>
      </c>
      <c r="E395" s="86" t="s">
        <v>42</v>
      </c>
      <c r="F395" s="86" t="s">
        <v>131</v>
      </c>
      <c r="G395" s="86" t="s">
        <v>130</v>
      </c>
      <c r="H395" s="86"/>
      <c r="I395" s="86" t="s">
        <v>129</v>
      </c>
      <c r="J395" s="86" t="s">
        <v>38</v>
      </c>
      <c r="K395" s="85" t="s">
        <v>128</v>
      </c>
      <c r="L395" t="s">
        <v>2130</v>
      </c>
      <c r="M395" t="s">
        <v>2131</v>
      </c>
      <c r="N395" t="s">
        <v>2129</v>
      </c>
    </row>
    <row r="396" spans="1:14" x14ac:dyDescent="0.25">
      <c r="A396">
        <v>396</v>
      </c>
      <c r="B396" s="85" t="s">
        <v>127</v>
      </c>
      <c r="C396" s="86" t="s">
        <v>124</v>
      </c>
      <c r="D396" s="86" t="s">
        <v>43</v>
      </c>
      <c r="E396" s="86" t="s">
        <v>42</v>
      </c>
      <c r="F396" s="86" t="s">
        <v>126</v>
      </c>
      <c r="G396" s="86" t="s">
        <v>125</v>
      </c>
      <c r="H396" s="86"/>
      <c r="I396" s="86" t="s">
        <v>124</v>
      </c>
      <c r="J396" s="86" t="s">
        <v>38</v>
      </c>
      <c r="K396" s="85" t="s">
        <v>123</v>
      </c>
      <c r="L396" t="s">
        <v>2135</v>
      </c>
      <c r="M396" t="s">
        <v>2136</v>
      </c>
      <c r="N396" t="s">
        <v>124</v>
      </c>
    </row>
    <row r="397" spans="1:14" x14ac:dyDescent="0.25">
      <c r="A397">
        <v>397</v>
      </c>
      <c r="B397" s="85" t="s">
        <v>122</v>
      </c>
      <c r="C397" s="86" t="s">
        <v>119</v>
      </c>
      <c r="D397" s="86" t="s">
        <v>43</v>
      </c>
      <c r="E397" s="86" t="s">
        <v>42</v>
      </c>
      <c r="F397" s="86" t="s">
        <v>121</v>
      </c>
      <c r="G397" s="86" t="s">
        <v>120</v>
      </c>
      <c r="H397" s="86"/>
      <c r="I397" s="86" t="s">
        <v>119</v>
      </c>
      <c r="J397" s="86" t="s">
        <v>38</v>
      </c>
      <c r="K397" s="85" t="s">
        <v>118</v>
      </c>
      <c r="L397" t="s">
        <v>2130</v>
      </c>
      <c r="M397" t="s">
        <v>2131</v>
      </c>
      <c r="N397" t="s">
        <v>2129</v>
      </c>
    </row>
    <row r="398" spans="1:14" x14ac:dyDescent="0.25">
      <c r="A398">
        <v>398</v>
      </c>
      <c r="B398" s="85" t="s">
        <v>117</v>
      </c>
      <c r="C398" s="86" t="s">
        <v>116</v>
      </c>
      <c r="D398" s="86" t="s">
        <v>43</v>
      </c>
      <c r="E398" s="86" t="s">
        <v>42</v>
      </c>
      <c r="F398" s="86" t="s">
        <v>115</v>
      </c>
      <c r="G398" s="86" t="s">
        <v>114</v>
      </c>
      <c r="H398" s="86"/>
      <c r="I398" s="86" t="s">
        <v>113</v>
      </c>
      <c r="J398" s="86" t="s">
        <v>38</v>
      </c>
      <c r="K398" s="85" t="s">
        <v>112</v>
      </c>
      <c r="L398" t="s">
        <v>2121</v>
      </c>
      <c r="M398" t="s">
        <v>2122</v>
      </c>
      <c r="N398" t="s">
        <v>2120</v>
      </c>
    </row>
    <row r="399" spans="1:14" x14ac:dyDescent="0.25">
      <c r="A399">
        <v>399</v>
      </c>
      <c r="B399" s="85" t="s">
        <v>111</v>
      </c>
      <c r="C399" s="86" t="s">
        <v>110</v>
      </c>
      <c r="D399" s="86" t="s">
        <v>43</v>
      </c>
      <c r="E399" s="86" t="s">
        <v>42</v>
      </c>
      <c r="F399" s="86" t="s">
        <v>109</v>
      </c>
      <c r="G399" s="86" t="s">
        <v>108</v>
      </c>
      <c r="H399" s="86"/>
      <c r="I399" s="86" t="s">
        <v>107</v>
      </c>
      <c r="J399" s="86" t="s">
        <v>38</v>
      </c>
      <c r="K399" s="85" t="s">
        <v>106</v>
      </c>
      <c r="L399" t="s">
        <v>2124</v>
      </c>
      <c r="M399" t="s">
        <v>2125</v>
      </c>
      <c r="N399" t="s">
        <v>2123</v>
      </c>
    </row>
    <row r="400" spans="1:14" x14ac:dyDescent="0.25">
      <c r="A400">
        <v>400</v>
      </c>
      <c r="B400" s="85" t="s">
        <v>105</v>
      </c>
      <c r="C400" s="86" t="s">
        <v>104</v>
      </c>
      <c r="D400" s="86" t="s">
        <v>43</v>
      </c>
      <c r="E400" s="86" t="s">
        <v>42</v>
      </c>
      <c r="F400" s="86" t="s">
        <v>103</v>
      </c>
      <c r="G400" s="86" t="s">
        <v>102</v>
      </c>
      <c r="H400" s="86"/>
      <c r="I400" s="86" t="s">
        <v>101</v>
      </c>
      <c r="J400" s="86" t="s">
        <v>38</v>
      </c>
      <c r="K400" s="85" t="s">
        <v>100</v>
      </c>
      <c r="L400" t="s">
        <v>2124</v>
      </c>
      <c r="M400" t="s">
        <v>2125</v>
      </c>
      <c r="N400" t="s">
        <v>2123</v>
      </c>
    </row>
    <row r="401" spans="1:14" x14ac:dyDescent="0.25">
      <c r="A401">
        <v>401</v>
      </c>
      <c r="B401" s="85" t="s">
        <v>96</v>
      </c>
      <c r="C401" s="86" t="s">
        <v>95</v>
      </c>
      <c r="D401" s="86" t="s">
        <v>43</v>
      </c>
      <c r="E401" s="86" t="s">
        <v>42</v>
      </c>
      <c r="F401" s="86" t="s">
        <v>52</v>
      </c>
      <c r="G401" s="86" t="s">
        <v>94</v>
      </c>
      <c r="H401" s="86"/>
      <c r="I401" s="86" t="s">
        <v>50</v>
      </c>
      <c r="J401" s="86" t="s">
        <v>38</v>
      </c>
      <c r="K401" s="85" t="s">
        <v>49</v>
      </c>
      <c r="L401" t="s">
        <v>2121</v>
      </c>
      <c r="M401" t="s">
        <v>2122</v>
      </c>
      <c r="N401" t="s">
        <v>2120</v>
      </c>
    </row>
    <row r="402" spans="1:14" x14ac:dyDescent="0.25">
      <c r="A402">
        <v>402</v>
      </c>
      <c r="B402" s="85" t="s">
        <v>93</v>
      </c>
      <c r="C402" s="86" t="s">
        <v>90</v>
      </c>
      <c r="D402" s="86" t="s">
        <v>43</v>
      </c>
      <c r="E402" s="86" t="s">
        <v>42</v>
      </c>
      <c r="F402" s="86" t="s">
        <v>92</v>
      </c>
      <c r="G402" s="86" t="s">
        <v>91</v>
      </c>
      <c r="H402" s="86"/>
      <c r="I402" s="86" t="s">
        <v>90</v>
      </c>
      <c r="J402" s="86" t="s">
        <v>38</v>
      </c>
      <c r="K402" s="85" t="s">
        <v>89</v>
      </c>
      <c r="L402" t="s">
        <v>2121</v>
      </c>
      <c r="M402" t="s">
        <v>2122</v>
      </c>
      <c r="N402" t="s">
        <v>2120</v>
      </c>
    </row>
    <row r="403" spans="1:14" x14ac:dyDescent="0.25">
      <c r="A403">
        <v>403</v>
      </c>
      <c r="B403" s="85" t="s">
        <v>88</v>
      </c>
      <c r="C403" s="86" t="s">
        <v>85</v>
      </c>
      <c r="D403" s="86" t="s">
        <v>43</v>
      </c>
      <c r="E403" s="86" t="s">
        <v>42</v>
      </c>
      <c r="F403" s="86" t="s">
        <v>87</v>
      </c>
      <c r="G403" s="86" t="s">
        <v>86</v>
      </c>
      <c r="H403" s="86"/>
      <c r="I403" s="86" t="s">
        <v>85</v>
      </c>
      <c r="J403" s="86" t="s">
        <v>38</v>
      </c>
      <c r="K403" s="85" t="s">
        <v>84</v>
      </c>
      <c r="L403" t="s">
        <v>2124</v>
      </c>
      <c r="M403" t="s">
        <v>2125</v>
      </c>
      <c r="N403" t="s">
        <v>2123</v>
      </c>
    </row>
    <row r="404" spans="1:14" x14ac:dyDescent="0.25">
      <c r="A404">
        <v>404</v>
      </c>
      <c r="B404" s="85" t="s">
        <v>83</v>
      </c>
      <c r="C404" s="86" t="s">
        <v>80</v>
      </c>
      <c r="D404" s="86" t="s">
        <v>43</v>
      </c>
      <c r="E404" s="86" t="s">
        <v>42</v>
      </c>
      <c r="F404" s="86" t="s">
        <v>82</v>
      </c>
      <c r="G404" s="86" t="s">
        <v>81</v>
      </c>
      <c r="H404" s="86"/>
      <c r="I404" s="86" t="s">
        <v>80</v>
      </c>
      <c r="J404" s="86" t="s">
        <v>38</v>
      </c>
      <c r="K404" s="85" t="s">
        <v>79</v>
      </c>
      <c r="L404" t="s">
        <v>2133</v>
      </c>
      <c r="M404" t="s">
        <v>2134</v>
      </c>
      <c r="N404" t="s">
        <v>2132</v>
      </c>
    </row>
    <row r="405" spans="1:14" x14ac:dyDescent="0.25">
      <c r="A405">
        <v>405</v>
      </c>
      <c r="B405" s="85" t="s">
        <v>78</v>
      </c>
      <c r="C405" s="86" t="s">
        <v>75</v>
      </c>
      <c r="D405" s="86" t="s">
        <v>43</v>
      </c>
      <c r="E405" s="86" t="s">
        <v>42</v>
      </c>
      <c r="F405" s="86" t="s">
        <v>77</v>
      </c>
      <c r="G405" s="86" t="s">
        <v>76</v>
      </c>
      <c r="H405" s="86"/>
      <c r="I405" s="86" t="s">
        <v>75</v>
      </c>
      <c r="J405" s="86" t="s">
        <v>38</v>
      </c>
      <c r="K405" s="85" t="s">
        <v>74</v>
      </c>
      <c r="L405" t="s">
        <v>2127</v>
      </c>
      <c r="M405" t="s">
        <v>2128</v>
      </c>
      <c r="N405" t="s">
        <v>2126</v>
      </c>
    </row>
    <row r="406" spans="1:14" x14ac:dyDescent="0.25">
      <c r="A406">
        <v>406</v>
      </c>
      <c r="B406" s="85" t="s">
        <v>69</v>
      </c>
      <c r="C406" s="86" t="s">
        <v>66</v>
      </c>
      <c r="D406" s="86" t="s">
        <v>43</v>
      </c>
      <c r="E406" s="86" t="s">
        <v>42</v>
      </c>
      <c r="F406" s="86" t="s">
        <v>68</v>
      </c>
      <c r="G406" s="86" t="s">
        <v>67</v>
      </c>
      <c r="H406" s="86"/>
      <c r="I406" s="86" t="s">
        <v>66</v>
      </c>
      <c r="J406" s="86" t="s">
        <v>38</v>
      </c>
      <c r="K406" s="85" t="s">
        <v>65</v>
      </c>
      <c r="L406" t="s">
        <v>2127</v>
      </c>
      <c r="M406" t="s">
        <v>2128</v>
      </c>
      <c r="N406" t="s">
        <v>2126</v>
      </c>
    </row>
    <row r="407" spans="1:14" x14ac:dyDescent="0.25">
      <c r="A407">
        <v>407</v>
      </c>
      <c r="B407" s="85" t="s">
        <v>64</v>
      </c>
      <c r="C407" s="86" t="s">
        <v>61</v>
      </c>
      <c r="D407" s="86" t="s">
        <v>43</v>
      </c>
      <c r="E407" s="86" t="s">
        <v>42</v>
      </c>
      <c r="F407" s="86" t="s">
        <v>63</v>
      </c>
      <c r="G407" s="86" t="s">
        <v>62</v>
      </c>
      <c r="H407" s="86"/>
      <c r="I407" s="86" t="s">
        <v>61</v>
      </c>
      <c r="J407" s="86" t="s">
        <v>38</v>
      </c>
      <c r="K407" s="85" t="s">
        <v>60</v>
      </c>
      <c r="L407" t="s">
        <v>2127</v>
      </c>
      <c r="M407" t="s">
        <v>2128</v>
      </c>
      <c r="N407" t="s">
        <v>2126</v>
      </c>
    </row>
    <row r="408" spans="1:14" x14ac:dyDescent="0.25">
      <c r="A408">
        <v>408</v>
      </c>
      <c r="B408" s="85" t="s">
        <v>59</v>
      </c>
      <c r="C408" s="86" t="s">
        <v>56</v>
      </c>
      <c r="D408" s="86" t="s">
        <v>43</v>
      </c>
      <c r="E408" s="86" t="s">
        <v>42</v>
      </c>
      <c r="F408" s="86" t="s">
        <v>58</v>
      </c>
      <c r="G408" s="86" t="s">
        <v>57</v>
      </c>
      <c r="H408" s="86"/>
      <c r="I408" s="86" t="s">
        <v>56</v>
      </c>
      <c r="J408" s="86" t="s">
        <v>38</v>
      </c>
      <c r="K408" s="85" t="s">
        <v>55</v>
      </c>
      <c r="L408" t="s">
        <v>2133</v>
      </c>
      <c r="M408" t="s">
        <v>2134</v>
      </c>
      <c r="N408" t="s">
        <v>2132</v>
      </c>
    </row>
    <row r="409" spans="1:14" x14ac:dyDescent="0.25">
      <c r="A409">
        <v>409</v>
      </c>
      <c r="B409" s="85" t="s">
        <v>54</v>
      </c>
      <c r="C409" s="86" t="s">
        <v>53</v>
      </c>
      <c r="D409" s="86" t="s">
        <v>43</v>
      </c>
      <c r="E409" s="86" t="s">
        <v>42</v>
      </c>
      <c r="F409" s="86" t="s">
        <v>52</v>
      </c>
      <c r="G409" s="86" t="s">
        <v>51</v>
      </c>
      <c r="H409" s="86"/>
      <c r="I409" s="86" t="s">
        <v>50</v>
      </c>
      <c r="J409" s="86" t="s">
        <v>38</v>
      </c>
      <c r="K409" s="85" t="s">
        <v>49</v>
      </c>
      <c r="L409" t="s">
        <v>2121</v>
      </c>
      <c r="M409" t="s">
        <v>2122</v>
      </c>
      <c r="N409" t="s">
        <v>2120</v>
      </c>
    </row>
    <row r="410" spans="1:14" x14ac:dyDescent="0.25">
      <c r="A410">
        <v>410</v>
      </c>
      <c r="B410" s="85" t="s">
        <v>48</v>
      </c>
      <c r="C410" s="86" t="s">
        <v>45</v>
      </c>
      <c r="D410" s="86" t="s">
        <v>43</v>
      </c>
      <c r="E410" s="86" t="s">
        <v>42</v>
      </c>
      <c r="F410" s="86" t="s">
        <v>47</v>
      </c>
      <c r="G410" s="86" t="s">
        <v>46</v>
      </c>
      <c r="H410" s="86"/>
      <c r="I410" s="86" t="s">
        <v>45</v>
      </c>
      <c r="J410" s="86" t="s">
        <v>38</v>
      </c>
      <c r="K410" s="85" t="s">
        <v>44</v>
      </c>
      <c r="L410" t="s">
        <v>2130</v>
      </c>
      <c r="M410" t="s">
        <v>2131</v>
      </c>
      <c r="N410" t="s">
        <v>2129</v>
      </c>
    </row>
  </sheetData>
  <autoFilter ref="A1:N1"/>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99"/>
  <sheetViews>
    <sheetView workbookViewId="0">
      <selection activeCell="D3" sqref="D3"/>
    </sheetView>
  </sheetViews>
  <sheetFormatPr defaultRowHeight="15" x14ac:dyDescent="0.25"/>
  <cols>
    <col min="1" max="1" width="34.7109375" customWidth="1"/>
    <col min="2" max="2" width="50.5703125" customWidth="1"/>
    <col min="3" max="3" width="16.5703125" customWidth="1"/>
    <col min="5" max="5" width="17.140625" customWidth="1"/>
  </cols>
  <sheetData>
    <row r="1" spans="1:6" x14ac:dyDescent="0.25">
      <c r="A1" t="s">
        <v>2027</v>
      </c>
    </row>
    <row r="2" spans="1:6" x14ac:dyDescent="0.25">
      <c r="A2" t="s">
        <v>2030</v>
      </c>
      <c r="B2" t="s">
        <v>2031</v>
      </c>
      <c r="C2" t="s">
        <v>2068</v>
      </c>
      <c r="D2">
        <v>309</v>
      </c>
    </row>
    <row r="3" spans="1:6" x14ac:dyDescent="0.25">
      <c r="A3" t="s">
        <v>2028</v>
      </c>
      <c r="B3" t="s">
        <v>2086</v>
      </c>
    </row>
    <row r="4" spans="1:6" x14ac:dyDescent="0.25">
      <c r="A4" t="s">
        <v>2029</v>
      </c>
      <c r="B4" t="s">
        <v>2087</v>
      </c>
    </row>
    <row r="5" spans="1:6" x14ac:dyDescent="0.25">
      <c r="A5" s="88" t="s">
        <v>1962</v>
      </c>
    </row>
    <row r="6" spans="1:6" x14ac:dyDescent="0.25">
      <c r="A6" t="s">
        <v>1963</v>
      </c>
      <c r="B6">
        <v>1</v>
      </c>
      <c r="E6" t="s">
        <v>1965</v>
      </c>
    </row>
    <row r="7" spans="1:6" x14ac:dyDescent="0.25">
      <c r="A7" s="82" t="s">
        <v>32</v>
      </c>
      <c r="B7" s="82" t="str">
        <f>VLOOKUP(valDistr,dataDistr,3,FALSE)</f>
        <v>Org Name</v>
      </c>
      <c r="C7" s="82" t="s">
        <v>1964</v>
      </c>
      <c r="D7" s="82" t="str">
        <f>LEFT(VLOOKUP(valDistr,dataDistr,2,FALSE),4)</f>
        <v xml:space="preserve">Org </v>
      </c>
      <c r="E7" s="82" t="s">
        <v>1966</v>
      </c>
      <c r="F7" s="82" t="str">
        <f>VLOOKUP(valDistr,dataDistr,12,FALSE)</f>
        <v>Liaison's name</v>
      </c>
    </row>
    <row r="8" spans="1:6" x14ac:dyDescent="0.25">
      <c r="A8" s="82" t="s">
        <v>34</v>
      </c>
      <c r="B8" s="82" t="str">
        <f>VLOOKUP(valDistr,dataDistr,7,FALSE)</f>
        <v>Address 1</v>
      </c>
      <c r="C8" s="82"/>
      <c r="D8" s="82"/>
      <c r="E8" s="82" t="s">
        <v>1967</v>
      </c>
      <c r="F8" s="82" t="str">
        <f>VLOOKUP(valDistr,dataDistr,13,FALSE)</f>
        <v>Liaison's number</v>
      </c>
    </row>
    <row r="9" spans="1:6" x14ac:dyDescent="0.25">
      <c r="A9" s="83" t="s">
        <v>35</v>
      </c>
      <c r="B9" s="83" t="str">
        <f>IF(VLOOKUP(valDistr,dataDistr,8,FALSE)=0,"",VLOOKUP(valDistr,dataDistr,8,FALSE))</f>
        <v>Address 2</v>
      </c>
      <c r="C9" s="83"/>
      <c r="D9" s="83"/>
      <c r="E9" s="83" t="s">
        <v>2119</v>
      </c>
      <c r="F9" s="82" t="str">
        <f>VLOOKUP(valDistr,dataDistr,14,FALSE)</f>
        <v>Title I email</v>
      </c>
    </row>
    <row r="10" spans="1:6" x14ac:dyDescent="0.25">
      <c r="A10" s="84" t="s">
        <v>36</v>
      </c>
      <c r="B10" s="84" t="str">
        <f>VLOOKUP(valDistr,dataDistr,9,FALSE)&amp;", "&amp;VLOOKUP(valDistr,dataDistr,10,FALSE)&amp;" "&amp;VLOOKUP(valDistr,dataDistr,11,FALSE)</f>
        <v>Town, State Zip</v>
      </c>
      <c r="C10" s="84"/>
      <c r="D10" s="84"/>
      <c r="E10" s="84"/>
      <c r="F10" s="84"/>
    </row>
    <row r="12" spans="1:6" x14ac:dyDescent="0.25">
      <c r="A12" s="88" t="s">
        <v>1968</v>
      </c>
    </row>
    <row r="13" spans="1:6" x14ac:dyDescent="0.25">
      <c r="A13" s="89" t="s">
        <v>1969</v>
      </c>
    </row>
    <row r="14" spans="1:6" x14ac:dyDescent="0.25">
      <c r="A14" s="90" t="s">
        <v>1970</v>
      </c>
    </row>
    <row r="16" spans="1:6" x14ac:dyDescent="0.25">
      <c r="A16" s="898" t="s">
        <v>1971</v>
      </c>
      <c r="B16" s="899"/>
    </row>
    <row r="17" spans="1:2" s="93" customFormat="1" x14ac:dyDescent="0.25">
      <c r="A17" s="92"/>
      <c r="B17" s="92"/>
    </row>
    <row r="18" spans="1:2" x14ac:dyDescent="0.25">
      <c r="B18" s="86" t="s">
        <v>1973</v>
      </c>
    </row>
    <row r="19" spans="1:2" x14ac:dyDescent="0.25">
      <c r="B19" t="s">
        <v>1972</v>
      </c>
    </row>
    <row r="21" spans="1:2" x14ac:dyDescent="0.25">
      <c r="A21" s="898" t="s">
        <v>1974</v>
      </c>
      <c r="B21" s="899"/>
    </row>
    <row r="22" spans="1:2" x14ac:dyDescent="0.25">
      <c r="A22" s="92"/>
      <c r="B22" s="92"/>
    </row>
    <row r="23" spans="1:2" x14ac:dyDescent="0.25">
      <c r="B23" s="421" t="s">
        <v>1975</v>
      </c>
    </row>
    <row r="24" spans="1:2" x14ac:dyDescent="0.25">
      <c r="B24" s="421" t="s">
        <v>1976</v>
      </c>
    </row>
    <row r="25" spans="1:2" ht="24" x14ac:dyDescent="0.25">
      <c r="B25" s="421" t="s">
        <v>1977</v>
      </c>
    </row>
    <row r="26" spans="1:2" x14ac:dyDescent="0.25">
      <c r="B26" s="421" t="s">
        <v>1978</v>
      </c>
    </row>
    <row r="27" spans="1:2" x14ac:dyDescent="0.25">
      <c r="B27" s="421" t="s">
        <v>1979</v>
      </c>
    </row>
    <row r="28" spans="1:2" x14ac:dyDescent="0.25">
      <c r="B28" s="421" t="s">
        <v>1980</v>
      </c>
    </row>
    <row r="29" spans="1:2" x14ac:dyDescent="0.25">
      <c r="B29" s="421" t="s">
        <v>1981</v>
      </c>
    </row>
    <row r="30" spans="1:2" x14ac:dyDescent="0.25">
      <c r="B30" s="421" t="s">
        <v>1982</v>
      </c>
    </row>
    <row r="31" spans="1:2" x14ac:dyDescent="0.25">
      <c r="B31" s="421" t="s">
        <v>1983</v>
      </c>
    </row>
    <row r="32" spans="1:2" x14ac:dyDescent="0.25">
      <c r="B32" s="422" t="s">
        <v>1984</v>
      </c>
    </row>
    <row r="33" spans="1:2" x14ac:dyDescent="0.25">
      <c r="B33" s="421" t="s">
        <v>1985</v>
      </c>
    </row>
    <row r="35" spans="1:2" x14ac:dyDescent="0.25">
      <c r="A35" s="898" t="s">
        <v>1986</v>
      </c>
      <c r="B35" s="899"/>
    </row>
    <row r="37" spans="1:2" x14ac:dyDescent="0.25">
      <c r="B37" s="421" t="s">
        <v>1987</v>
      </c>
    </row>
    <row r="38" spans="1:2" x14ac:dyDescent="0.25">
      <c r="B38" s="421" t="s">
        <v>1988</v>
      </c>
    </row>
    <row r="39" spans="1:2" x14ac:dyDescent="0.25">
      <c r="B39" s="421" t="s">
        <v>1989</v>
      </c>
    </row>
    <row r="40" spans="1:2" x14ac:dyDescent="0.25">
      <c r="B40" s="421" t="s">
        <v>1972</v>
      </c>
    </row>
    <row r="42" spans="1:2" x14ac:dyDescent="0.25">
      <c r="A42" s="898" t="s">
        <v>1990</v>
      </c>
      <c r="B42" s="899"/>
    </row>
    <row r="44" spans="1:2" x14ac:dyDescent="0.25">
      <c r="B44" s="421" t="s">
        <v>1991</v>
      </c>
    </row>
    <row r="45" spans="1:2" x14ac:dyDescent="0.25">
      <c r="B45" s="421" t="s">
        <v>1992</v>
      </c>
    </row>
    <row r="46" spans="1:2" x14ac:dyDescent="0.25">
      <c r="B46" s="421" t="s">
        <v>1993</v>
      </c>
    </row>
    <row r="47" spans="1:2" x14ac:dyDescent="0.25">
      <c r="B47" s="421" t="s">
        <v>1972</v>
      </c>
    </row>
    <row r="48" spans="1:2" x14ac:dyDescent="0.25">
      <c r="B48" s="91"/>
    </row>
    <row r="49" spans="1:2" x14ac:dyDescent="0.25">
      <c r="A49" s="412" t="s">
        <v>1994</v>
      </c>
      <c r="B49" s="413"/>
    </row>
    <row r="51" spans="1:2" x14ac:dyDescent="0.25">
      <c r="B51" s="421" t="s">
        <v>1995</v>
      </c>
    </row>
    <row r="52" spans="1:2" ht="24" x14ac:dyDescent="0.25">
      <c r="B52" s="421" t="s">
        <v>1996</v>
      </c>
    </row>
    <row r="53" spans="1:2" x14ac:dyDescent="0.25">
      <c r="B53" s="422" t="s">
        <v>1997</v>
      </c>
    </row>
    <row r="54" spans="1:2" x14ac:dyDescent="0.25">
      <c r="B54" s="421" t="s">
        <v>1998</v>
      </c>
    </row>
    <row r="55" spans="1:2" x14ac:dyDescent="0.25">
      <c r="B55" s="421" t="s">
        <v>1999</v>
      </c>
    </row>
    <row r="56" spans="1:2" x14ac:dyDescent="0.25">
      <c r="B56" s="421" t="s">
        <v>2000</v>
      </c>
    </row>
    <row r="57" spans="1:2" x14ac:dyDescent="0.25">
      <c r="B57" s="421" t="s">
        <v>2001</v>
      </c>
    </row>
    <row r="58" spans="1:2" x14ac:dyDescent="0.25">
      <c r="B58" s="421" t="s">
        <v>1972</v>
      </c>
    </row>
    <row r="60" spans="1:2" x14ac:dyDescent="0.25">
      <c r="A60" s="412" t="s">
        <v>2002</v>
      </c>
      <c r="B60" s="413"/>
    </row>
    <row r="62" spans="1:2" x14ac:dyDescent="0.25">
      <c r="B62" s="421" t="s">
        <v>2008</v>
      </c>
    </row>
    <row r="63" spans="1:2" x14ac:dyDescent="0.25">
      <c r="B63" s="421" t="s">
        <v>2003</v>
      </c>
    </row>
    <row r="64" spans="1:2" x14ac:dyDescent="0.25">
      <c r="B64" s="421" t="s">
        <v>2005</v>
      </c>
    </row>
    <row r="65" spans="1:2" x14ac:dyDescent="0.25">
      <c r="B65" s="421" t="s">
        <v>2004</v>
      </c>
    </row>
    <row r="66" spans="1:2" x14ac:dyDescent="0.25">
      <c r="B66" s="421" t="s">
        <v>2006</v>
      </c>
    </row>
    <row r="67" spans="1:2" x14ac:dyDescent="0.25">
      <c r="B67" s="421" t="s">
        <v>2007</v>
      </c>
    </row>
    <row r="68" spans="1:2" x14ac:dyDescent="0.25">
      <c r="B68" s="421" t="s">
        <v>1972</v>
      </c>
    </row>
    <row r="70" spans="1:2" x14ac:dyDescent="0.25">
      <c r="A70" s="412" t="s">
        <v>2009</v>
      </c>
      <c r="B70" s="413"/>
    </row>
    <row r="72" spans="1:2" x14ac:dyDescent="0.25">
      <c r="B72" s="421" t="s">
        <v>2010</v>
      </c>
    </row>
    <row r="73" spans="1:2" x14ac:dyDescent="0.25">
      <c r="B73" s="421" t="s">
        <v>2011</v>
      </c>
    </row>
    <row r="74" spans="1:2" ht="24" x14ac:dyDescent="0.25">
      <c r="B74" s="421" t="s">
        <v>2012</v>
      </c>
    </row>
    <row r="75" spans="1:2" x14ac:dyDescent="0.25">
      <c r="B75" s="421" t="s">
        <v>1998</v>
      </c>
    </row>
    <row r="76" spans="1:2" x14ac:dyDescent="0.25">
      <c r="B76" s="94" t="s">
        <v>1972</v>
      </c>
    </row>
    <row r="78" spans="1:2" x14ac:dyDescent="0.25">
      <c r="A78" s="412" t="s">
        <v>2013</v>
      </c>
      <c r="B78" s="413"/>
    </row>
    <row r="80" spans="1:2" x14ac:dyDescent="0.25">
      <c r="B80" s="421" t="s">
        <v>2014</v>
      </c>
    </row>
    <row r="81" spans="1:3" x14ac:dyDescent="0.25">
      <c r="B81" s="421" t="s">
        <v>2015</v>
      </c>
    </row>
    <row r="82" spans="1:3" x14ac:dyDescent="0.25">
      <c r="B82" s="421" t="s">
        <v>2016</v>
      </c>
    </row>
    <row r="83" spans="1:3" x14ac:dyDescent="0.25">
      <c r="B83" s="421" t="s">
        <v>2017</v>
      </c>
    </row>
    <row r="84" spans="1:3" x14ac:dyDescent="0.25">
      <c r="B84" s="421" t="s">
        <v>2018</v>
      </c>
    </row>
    <row r="85" spans="1:3" x14ac:dyDescent="0.25">
      <c r="B85" s="421" t="s">
        <v>2019</v>
      </c>
    </row>
    <row r="86" spans="1:3" x14ac:dyDescent="0.25">
      <c r="B86" s="421" t="s">
        <v>2020</v>
      </c>
    </row>
    <row r="87" spans="1:3" x14ac:dyDescent="0.25">
      <c r="B87" s="421" t="s">
        <v>2021</v>
      </c>
    </row>
    <row r="88" spans="1:3" x14ac:dyDescent="0.25">
      <c r="B88" s="421" t="s">
        <v>2022</v>
      </c>
    </row>
    <row r="89" spans="1:3" x14ac:dyDescent="0.25">
      <c r="B89" s="421" t="s">
        <v>2023</v>
      </c>
    </row>
    <row r="90" spans="1:3" x14ac:dyDescent="0.25">
      <c r="B90" s="421" t="s">
        <v>2024</v>
      </c>
    </row>
    <row r="91" spans="1:3" x14ac:dyDescent="0.25">
      <c r="B91" s="421" t="s">
        <v>1985</v>
      </c>
    </row>
    <row r="93" spans="1:3" x14ac:dyDescent="0.25">
      <c r="A93" s="95" t="s">
        <v>2026</v>
      </c>
      <c r="B93" s="96"/>
      <c r="C93" s="96"/>
    </row>
    <row r="94" spans="1:3" x14ac:dyDescent="0.25">
      <c r="A94" s="90" t="s">
        <v>2025</v>
      </c>
      <c r="B94" s="366"/>
    </row>
    <row r="95" spans="1:3" x14ac:dyDescent="0.25">
      <c r="B95" s="420" t="s">
        <v>2146</v>
      </c>
    </row>
    <row r="96" spans="1:3" x14ac:dyDescent="0.25">
      <c r="B96" s="420" t="s">
        <v>2147</v>
      </c>
    </row>
    <row r="97" spans="2:2" x14ac:dyDescent="0.25">
      <c r="B97" s="420" t="s">
        <v>2148</v>
      </c>
    </row>
    <row r="98" spans="2:2" x14ac:dyDescent="0.25">
      <c r="B98" s="420" t="s">
        <v>2149</v>
      </c>
    </row>
    <row r="99" spans="2:2" x14ac:dyDescent="0.25">
      <c r="B99" s="420" t="s">
        <v>2150</v>
      </c>
    </row>
  </sheetData>
  <mergeCells count="4">
    <mergeCell ref="A21:B21"/>
    <mergeCell ref="A16:B16"/>
    <mergeCell ref="A35:B35"/>
    <mergeCell ref="A42:B42"/>
  </mergeCells>
  <dataValidations count="1">
    <dataValidation type="list" allowBlank="1" showInputMessage="1" showErrorMessage="1" sqref="A70">
      <formula1>lstLn8</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DESE-231-35467</_dlc_DocId>
    <_dlc_DocIdUrl xmlns="733efe1c-5bbe-4968-87dc-d400e65c879f">
      <Url>https://sharepoint.doemass.org/ese/webteam/cps/_layouts/DocIdRedir.aspx?ID=DESE-231-35467</Url>
      <Description>DESE-231-35467</Description>
    </_dlc_DocIdUrl>
  </documentManagement>
</p:properties>
</file>

<file path=customXml/itemProps1.xml><?xml version="1.0" encoding="utf-8"?>
<ds:datastoreItem xmlns:ds="http://schemas.openxmlformats.org/officeDocument/2006/customXml" ds:itemID="{46F2A37A-2AA8-42DB-AF8A-91945F6767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D754D8-AB98-44A5-8724-AFEA1B00C74E}">
  <ds:schemaRefs>
    <ds:schemaRef ds:uri="http://schemas.microsoft.com/sharepoint/v3/contenttype/forms"/>
  </ds:schemaRefs>
</ds:datastoreItem>
</file>

<file path=customXml/itemProps3.xml><?xml version="1.0" encoding="utf-8"?>
<ds:datastoreItem xmlns:ds="http://schemas.openxmlformats.org/officeDocument/2006/customXml" ds:itemID="{FD1A8CC8-52CA-4EC6-B212-A6C89A90908B}">
  <ds:schemaRefs>
    <ds:schemaRef ds:uri="http://schemas.microsoft.com/sharepoint/events"/>
  </ds:schemaRefs>
</ds:datastoreItem>
</file>

<file path=customXml/itemProps4.xml><?xml version="1.0" encoding="utf-8"?>
<ds:datastoreItem xmlns:ds="http://schemas.openxmlformats.org/officeDocument/2006/customXml" ds:itemID="{41EE95EE-B8E9-4FD4-9E6E-91D46005965C}">
  <ds:schemaRefs>
    <ds:schemaRef ds:uri="http://schemas.microsoft.com/office/2006/documentManagement/types"/>
    <ds:schemaRef ds:uri="http://purl.org/dc/elements/1.1/"/>
    <ds:schemaRef ds:uri="0a4e05da-b9bc-4326-ad73-01ef31b95567"/>
    <ds:schemaRef ds:uri="733efe1c-5bbe-4968-87dc-d400e65c879f"/>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Read First</vt:lpstr>
      <vt:lpstr>CoverPage</vt:lpstr>
      <vt:lpstr>Private Schools</vt:lpstr>
      <vt:lpstr>Narrative</vt:lpstr>
      <vt:lpstr>Budget &amp; Indirect Cost</vt:lpstr>
      <vt:lpstr>Schedule A</vt:lpstr>
      <vt:lpstr>dataDistrictList</vt:lpstr>
      <vt:lpstr>dataLookupValues</vt:lpstr>
      <vt:lpstr>dataDistr</vt:lpstr>
      <vt:lpstr>lstDistr</vt:lpstr>
      <vt:lpstr>lstLine1</vt:lpstr>
      <vt:lpstr>lstLine2</vt:lpstr>
      <vt:lpstr>lstLine3</vt:lpstr>
      <vt:lpstr>lstLine4</vt:lpstr>
      <vt:lpstr>lstLine6</vt:lpstr>
      <vt:lpstr>lstLine7</vt:lpstr>
      <vt:lpstr>lstLine8</vt:lpstr>
      <vt:lpstr>lstLine9</vt:lpstr>
      <vt:lpstr>lstPrimaryfunction</vt:lpstr>
      <vt:lpstr>'Budget &amp; Indirect Cost'!Print_Area</vt:lpstr>
      <vt:lpstr>CoverPage!Print_Area</vt:lpstr>
      <vt:lpstr>Narrative!Print_Area</vt:lpstr>
      <vt:lpstr>'Private Schools'!Print_Area</vt:lpstr>
      <vt:lpstr>'Read First'!Print_Area</vt:lpstr>
      <vt:lpstr>'Schedule A'!Print_Area</vt:lpstr>
      <vt:lpstr>'Budget &amp; Indirect Cost'!Print_Titles</vt:lpstr>
      <vt:lpstr>Narrative!Print_Titles</vt:lpstr>
      <vt:lpstr>valAddr1</vt:lpstr>
      <vt:lpstr>valaddr2</vt:lpstr>
      <vt:lpstr>valAllocation</vt:lpstr>
      <vt:lpstr>valamtrequested</vt:lpstr>
      <vt:lpstr>valCtyStZip</vt:lpstr>
      <vt:lpstr>dataLookupValues!valDistr</vt:lpstr>
      <vt:lpstr>valDistrLevel</vt:lpstr>
      <vt:lpstr>valDistrName</vt:lpstr>
      <vt:lpstr>valemail</vt:lpstr>
      <vt:lpstr>valfullTitle</vt:lpstr>
      <vt:lpstr>valfundcode</vt:lpstr>
      <vt:lpstr>valFY</vt:lpstr>
      <vt:lpstr>valName</vt:lpstr>
      <vt:lpstr>valorg4code</vt:lpstr>
      <vt:lpstr>valphonenum</vt:lpstr>
      <vt:lpstr>valprivateEnr</vt:lpstr>
      <vt:lpstr>valTitleabbr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309 Title IV Workbook</dc:title>
  <dc:creator>ESE</dc:creator>
  <cp:lastModifiedBy>dzou</cp:lastModifiedBy>
  <cp:lastPrinted>2017-08-10T20:50:31Z</cp:lastPrinted>
  <dcterms:created xsi:type="dcterms:W3CDTF">2017-06-08T20:20:09Z</dcterms:created>
  <dcterms:modified xsi:type="dcterms:W3CDTF">2017-08-10T20:51:07Z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10 2017</vt:lpwstr>
  </property>
</Properties>
</file>