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zou\Desktop\12680\"/>
    </mc:Choice>
  </mc:AlternateContent>
  <bookViews>
    <workbookView xWindow="1305" yWindow="-300" windowWidth="17895" windowHeight="6765" tabRatio="665" firstSheet="2" activeTab="2"/>
  </bookViews>
  <sheets>
    <sheet name="Notes" sheetId="5" state="hidden" r:id="rId1"/>
    <sheet name="budget" sheetId="18" state="hidden" r:id="rId2"/>
    <sheet name="FY19 grant final" sheetId="21" r:id="rId3"/>
    <sheet name="FY19 Budget Assumptions" sheetId="24" r:id="rId4"/>
    <sheet name="FY19 grant prelim" sheetId="25" r:id="rId5"/>
    <sheet name="FY18 Metco SIMS" sheetId="23" r:id="rId6"/>
    <sheet name="provider sum" sheetId="22" state="hidden" r:id="rId7"/>
    <sheet name="FINAL" sheetId="20" state="hidden" r:id="rId8"/>
  </sheets>
  <externalReferences>
    <externalReference r:id="rId9"/>
    <externalReference r:id="rId10"/>
    <externalReference r:id="rId11"/>
  </externalReferences>
  <definedNames>
    <definedName name="_xlnm._FilterDatabase" localSheetId="1" hidden="1">budget!$C$25:$C$26</definedName>
    <definedName name="_xlnm._FilterDatabase" localSheetId="7" hidden="1">FINAL!$A$9:$AN$50</definedName>
    <definedName name="_xlnm._FilterDatabase" localSheetId="5" hidden="1">'FY18 Metco SIMS'!$A$2:$S$2</definedName>
    <definedName name="_xlnm._FilterDatabase" localSheetId="2" hidden="1">'FY19 grant final'!$A$9:$L$47</definedName>
    <definedName name="_xlnm._FilterDatabase" localSheetId="4" hidden="1">'FY19 grant prelim'!$A$9:$I$48</definedName>
    <definedName name="_Order1" hidden="1">255</definedName>
    <definedName name="base" localSheetId="4">#REF!</definedName>
    <definedName name="base">#REF!</definedName>
    <definedName name="district.name">[1]Sheet3!$A$1:$B$527</definedName>
    <definedName name="_xlnm.Print_Area" localSheetId="1">budget!$B$1:$K$35</definedName>
    <definedName name="_xlnm.Print_Area" localSheetId="2">'FY19 grant final'!$A$1:$L$51</definedName>
    <definedName name="rown" localSheetId="4">[2]budget!A:A L A I M F O [2]budget!1:1 [3]M!$E$3</definedName>
    <definedName name="rown">budget!A:A L A I M F O budget!1:1 [3]M!$E$3</definedName>
    <definedName name="supp" localSheetId="4">#REF!</definedName>
    <definedName name="supp">#REF!</definedName>
  </definedNames>
  <calcPr calcId="162913"/>
</workbook>
</file>

<file path=xl/calcChain.xml><?xml version="1.0" encoding="utf-8"?>
<calcChain xmlns="http://schemas.openxmlformats.org/spreadsheetml/2006/main">
  <c r="B12" i="24" l="1"/>
  <c r="K24" i="21" l="1"/>
  <c r="K10" i="21"/>
  <c r="K50" i="21" l="1"/>
  <c r="B8" i="24"/>
  <c r="E46" i="21" l="1"/>
  <c r="E45" i="21"/>
  <c r="E44" i="21"/>
  <c r="E43" i="21"/>
  <c r="E42" i="21"/>
  <c r="E41" i="21"/>
  <c r="E40" i="21"/>
  <c r="E39" i="21"/>
  <c r="E38" i="21"/>
  <c r="E37" i="21"/>
  <c r="E36" i="21"/>
  <c r="E35" i="21"/>
  <c r="E34" i="21"/>
  <c r="E33" i="21"/>
  <c r="E32" i="21"/>
  <c r="E31" i="21"/>
  <c r="E30" i="21"/>
  <c r="E29" i="21"/>
  <c r="E28" i="21"/>
  <c r="E27" i="21"/>
  <c r="E26" i="21"/>
  <c r="E25" i="21"/>
  <c r="E24" i="21"/>
  <c r="E23" i="21"/>
  <c r="E22" i="21"/>
  <c r="E21" i="21"/>
  <c r="E20" i="21"/>
  <c r="E19" i="21"/>
  <c r="E18" i="21"/>
  <c r="E17" i="21"/>
  <c r="E16" i="21"/>
  <c r="E15" i="21"/>
  <c r="E14" i="21"/>
  <c r="E13" i="21"/>
  <c r="E12" i="21"/>
  <c r="E11" i="21"/>
  <c r="E10" i="21"/>
  <c r="I47" i="21"/>
  <c r="F47" i="21"/>
  <c r="E48" i="25" l="1"/>
  <c r="C48" i="25"/>
  <c r="F47" i="25"/>
  <c r="F46" i="25"/>
  <c r="F45" i="25"/>
  <c r="F44" i="25"/>
  <c r="F43" i="25"/>
  <c r="F42" i="25"/>
  <c r="F41" i="25"/>
  <c r="F40" i="25"/>
  <c r="F39" i="25"/>
  <c r="F38" i="25"/>
  <c r="F37" i="25"/>
  <c r="F36" i="25"/>
  <c r="F35" i="25"/>
  <c r="F34" i="25"/>
  <c r="F33" i="25"/>
  <c r="F32" i="25"/>
  <c r="F31" i="25"/>
  <c r="F30" i="25"/>
  <c r="F29" i="25"/>
  <c r="F28" i="25"/>
  <c r="F27" i="25"/>
  <c r="F26" i="25"/>
  <c r="F25" i="25"/>
  <c r="F24" i="25"/>
  <c r="F23" i="25"/>
  <c r="F22" i="25"/>
  <c r="F21" i="25"/>
  <c r="F20" i="25"/>
  <c r="F19" i="25"/>
  <c r="F18" i="25"/>
  <c r="F17" i="25"/>
  <c r="F16" i="25"/>
  <c r="F15" i="25"/>
  <c r="F14" i="25"/>
  <c r="F13" i="25"/>
  <c r="D48" i="25"/>
  <c r="F11" i="25"/>
  <c r="F10" i="25"/>
  <c r="D8" i="25"/>
  <c r="F12" i="25" l="1"/>
  <c r="F48" i="25" s="1"/>
  <c r="F50" i="25" s="1"/>
  <c r="G47" i="21" l="1"/>
  <c r="J10" i="21"/>
  <c r="J24" i="21"/>
  <c r="J11" i="21" l="1"/>
  <c r="J47" i="21" s="1"/>
  <c r="B6" i="24" s="1"/>
  <c r="E47" i="21" l="1"/>
  <c r="L48" i="21" l="1"/>
  <c r="D48" i="21" s="1"/>
  <c r="K39" i="21" l="1"/>
  <c r="L39" i="21" s="1"/>
  <c r="D39" i="21" s="1"/>
  <c r="K38" i="21"/>
  <c r="L38" i="21" s="1"/>
  <c r="D38" i="21" s="1"/>
  <c r="K31" i="21"/>
  <c r="L31" i="21" s="1"/>
  <c r="D31" i="21" s="1"/>
  <c r="K26" i="21"/>
  <c r="L26" i="21" s="1"/>
  <c r="D26" i="21" s="1"/>
  <c r="K16" i="21"/>
  <c r="L16" i="21" s="1"/>
  <c r="D16" i="21" s="1"/>
  <c r="K23" i="21"/>
  <c r="L23" i="21" s="1"/>
  <c r="D23" i="21" s="1"/>
  <c r="K43" i="21"/>
  <c r="L43" i="21" s="1"/>
  <c r="D43" i="21" s="1"/>
  <c r="K15" i="21"/>
  <c r="L15" i="21" s="1"/>
  <c r="D15" i="21" s="1"/>
  <c r="L24" i="21"/>
  <c r="D24" i="21" s="1"/>
  <c r="K44" i="21"/>
  <c r="L44" i="21" s="1"/>
  <c r="D44" i="21" s="1"/>
  <c r="K35" i="21"/>
  <c r="L35" i="21" s="1"/>
  <c r="D35" i="21" s="1"/>
  <c r="K30" i="21"/>
  <c r="L30" i="21" s="1"/>
  <c r="D30" i="21" s="1"/>
  <c r="K11" i="21"/>
  <c r="L11" i="21" s="1"/>
  <c r="D11" i="21" s="1"/>
  <c r="K22" i="21"/>
  <c r="L22" i="21" s="1"/>
  <c r="D22" i="21" s="1"/>
  <c r="K17" i="21"/>
  <c r="L17" i="21" s="1"/>
  <c r="D17" i="21" s="1"/>
  <c r="K14" i="21"/>
  <c r="L14" i="21" s="1"/>
  <c r="D14" i="21" s="1"/>
  <c r="K21" i="21"/>
  <c r="L21" i="21" s="1"/>
  <c r="D21" i="21" s="1"/>
  <c r="K36" i="21"/>
  <c r="L36" i="21" s="1"/>
  <c r="D36" i="21" s="1"/>
  <c r="K18" i="21"/>
  <c r="L18" i="21" s="1"/>
  <c r="D18" i="21" s="1"/>
  <c r="K28" i="21"/>
  <c r="L28" i="21" s="1"/>
  <c r="D28" i="21" s="1"/>
  <c r="K45" i="21"/>
  <c r="L45" i="21" s="1"/>
  <c r="D45" i="21" s="1"/>
  <c r="K40" i="21"/>
  <c r="L40" i="21" s="1"/>
  <c r="D40" i="21" s="1"/>
  <c r="K33" i="21"/>
  <c r="L33" i="21" s="1"/>
  <c r="D33" i="21" s="1"/>
  <c r="K37" i="21"/>
  <c r="L37" i="21" s="1"/>
  <c r="D37" i="21" s="1"/>
  <c r="K25" i="21"/>
  <c r="L25" i="21" s="1"/>
  <c r="D25" i="21" s="1"/>
  <c r="K29" i="21"/>
  <c r="L29" i="21" s="1"/>
  <c r="D29" i="21" s="1"/>
  <c r="K41" i="21"/>
  <c r="L41" i="21" s="1"/>
  <c r="D41" i="21" s="1"/>
  <c r="K34" i="21"/>
  <c r="L34" i="21" s="1"/>
  <c r="D34" i="21" s="1"/>
  <c r="K27" i="21"/>
  <c r="L27" i="21" s="1"/>
  <c r="D27" i="21" s="1"/>
  <c r="K19" i="21"/>
  <c r="L19" i="21" s="1"/>
  <c r="D19" i="21" s="1"/>
  <c r="K13" i="21"/>
  <c r="L13" i="21" s="1"/>
  <c r="D13" i="21" s="1"/>
  <c r="K20" i="21"/>
  <c r="L20" i="21" s="1"/>
  <c r="D20" i="21" s="1"/>
  <c r="K32" i="21"/>
  <c r="L32" i="21" s="1"/>
  <c r="D32" i="21" s="1"/>
  <c r="K42" i="21"/>
  <c r="L42" i="21" s="1"/>
  <c r="D42" i="21" s="1"/>
  <c r="K12" i="21"/>
  <c r="L12" i="21" s="1"/>
  <c r="D12" i="21" s="1"/>
  <c r="K46" i="21"/>
  <c r="C32" i="23"/>
  <c r="C42" i="23"/>
  <c r="C31" i="23"/>
  <c r="C19" i="23"/>
  <c r="C15" i="23"/>
  <c r="C12" i="23"/>
  <c r="C10" i="23"/>
  <c r="C40" i="23"/>
  <c r="C39" i="23"/>
  <c r="C38" i="23"/>
  <c r="C37" i="23"/>
  <c r="C36" i="23"/>
  <c r="C35" i="23"/>
  <c r="C34" i="23"/>
  <c r="C33" i="23"/>
  <c r="C30" i="23"/>
  <c r="C29" i="23"/>
  <c r="C28" i="23"/>
  <c r="C27" i="23"/>
  <c r="C26" i="23"/>
  <c r="C25" i="23"/>
  <c r="C24" i="23"/>
  <c r="C23" i="23"/>
  <c r="C22" i="23"/>
  <c r="C21" i="23"/>
  <c r="C20" i="23"/>
  <c r="C18" i="23"/>
  <c r="C17" i="23"/>
  <c r="C16" i="23"/>
  <c r="C14" i="23"/>
  <c r="C13" i="23"/>
  <c r="C11" i="23"/>
  <c r="C9" i="23"/>
  <c r="C8" i="23"/>
  <c r="C7" i="23"/>
  <c r="C6" i="23"/>
  <c r="C5" i="23"/>
  <c r="C4" i="23"/>
  <c r="C3" i="23"/>
  <c r="L10" i="21" l="1"/>
  <c r="D10" i="21" s="1"/>
  <c r="K47" i="21"/>
  <c r="H17" i="22"/>
  <c r="I17" i="22"/>
  <c r="K12" i="18"/>
  <c r="K14" i="18"/>
  <c r="K16" i="18"/>
  <c r="K17" i="18"/>
  <c r="K18" i="18"/>
  <c r="K19" i="18"/>
  <c r="K21" i="18"/>
  <c r="K22" i="18"/>
  <c r="K23" i="18"/>
  <c r="K25" i="18"/>
  <c r="K26" i="18"/>
  <c r="K27" i="18"/>
  <c r="K29" i="18"/>
  <c r="K30" i="18"/>
  <c r="K31" i="18"/>
  <c r="K11" i="18"/>
  <c r="L47" i="21" l="1"/>
  <c r="B7" i="24"/>
  <c r="L46" i="21"/>
  <c r="D46" i="21" s="1"/>
  <c r="J28" i="18"/>
  <c r="J24" i="18"/>
  <c r="K24" i="18" s="1"/>
  <c r="J20" i="18"/>
  <c r="J15" i="18"/>
  <c r="J13" i="18"/>
  <c r="H13" i="18"/>
  <c r="F13" i="18"/>
  <c r="E13" i="18"/>
  <c r="C13" i="18"/>
  <c r="E24" i="18"/>
  <c r="H24" i="18"/>
  <c r="F24" i="18"/>
  <c r="H20" i="18"/>
  <c r="F20" i="18"/>
  <c r="C20" i="18"/>
  <c r="E20" i="18"/>
  <c r="H15" i="18"/>
  <c r="F15" i="18"/>
  <c r="C15" i="18"/>
  <c r="E15" i="18"/>
  <c r="D47" i="21" l="1"/>
  <c r="C47" i="21"/>
  <c r="K20" i="18"/>
  <c r="K13" i="18"/>
  <c r="K28" i="18"/>
  <c r="K15" i="18"/>
  <c r="J32" i="18"/>
  <c r="H28" i="18"/>
  <c r="F28" i="18" l="1"/>
  <c r="H7" i="22"/>
  <c r="I7" i="22"/>
  <c r="H8" i="22"/>
  <c r="I8" i="22"/>
  <c r="H9" i="22"/>
  <c r="I9" i="22"/>
  <c r="H10" i="22"/>
  <c r="I10" i="22"/>
  <c r="H11" i="22"/>
  <c r="I11" i="22"/>
  <c r="H12" i="22"/>
  <c r="I12" i="22"/>
  <c r="H13" i="22"/>
  <c r="I13" i="22"/>
  <c r="H14" i="22"/>
  <c r="I14" i="22"/>
  <c r="H15" i="22"/>
  <c r="I15" i="22"/>
  <c r="H16" i="22"/>
  <c r="I16" i="22"/>
  <c r="I6" i="22"/>
  <c r="H6" i="22"/>
  <c r="E28" i="18"/>
  <c r="C28" i="18"/>
  <c r="B213" i="5" l="1"/>
  <c r="B220" i="5"/>
  <c r="B239" i="5"/>
  <c r="C24" i="18" l="1"/>
  <c r="C10" i="21" l="1"/>
  <c r="D59" i="5"/>
  <c r="R34" i="20"/>
  <c r="M48" i="20"/>
  <c r="C46" i="21" l="1"/>
  <c r="C45" i="21"/>
  <c r="C44" i="21"/>
  <c r="C43" i="21"/>
  <c r="C42" i="21"/>
  <c r="C41" i="21"/>
  <c r="C40" i="21"/>
  <c r="C39" i="21"/>
  <c r="C48" i="21"/>
  <c r="C38" i="21"/>
  <c r="C37" i="21"/>
  <c r="C36" i="21"/>
  <c r="C35" i="21"/>
  <c r="C34" i="21"/>
  <c r="C33" i="21"/>
  <c r="C32" i="21"/>
  <c r="C31" i="21"/>
  <c r="C30" i="21"/>
  <c r="C29" i="21"/>
  <c r="C28" i="21"/>
  <c r="C27" i="21"/>
  <c r="C26" i="21"/>
  <c r="C25" i="21"/>
  <c r="C24" i="21"/>
  <c r="C23" i="21"/>
  <c r="C22" i="21"/>
  <c r="C21" i="21"/>
  <c r="C20" i="21"/>
  <c r="C19" i="21"/>
  <c r="C18" i="21"/>
  <c r="C17" i="21"/>
  <c r="C16" i="21"/>
  <c r="C15" i="21"/>
  <c r="C14" i="21"/>
  <c r="C13" i="21"/>
  <c r="C12" i="21"/>
  <c r="C11" i="21"/>
  <c r="L51" i="21"/>
  <c r="H10" i="20"/>
  <c r="F48" i="20"/>
  <c r="Q10" i="20"/>
  <c r="H11" i="20"/>
  <c r="Q11" i="20"/>
  <c r="H12" i="20"/>
  <c r="Q12" i="20"/>
  <c r="H13" i="20"/>
  <c r="Q13" i="20"/>
  <c r="H14" i="20"/>
  <c r="Q14" i="20"/>
  <c r="H15" i="20"/>
  <c r="Q15" i="20"/>
  <c r="H16" i="20"/>
  <c r="Q16" i="20"/>
  <c r="H17" i="20"/>
  <c r="Q17" i="20"/>
  <c r="H18" i="20"/>
  <c r="Q18" i="20"/>
  <c r="H19" i="20"/>
  <c r="Q19" i="20"/>
  <c r="H20" i="20"/>
  <c r="Q20" i="20"/>
  <c r="H21" i="20"/>
  <c r="Q21" i="20"/>
  <c r="H22" i="20"/>
  <c r="Q22" i="20"/>
  <c r="H23" i="20"/>
  <c r="Q23" i="20"/>
  <c r="H24" i="20"/>
  <c r="Q24" i="20"/>
  <c r="H25" i="20"/>
  <c r="Q25" i="20"/>
  <c r="H26" i="20"/>
  <c r="Q26" i="20"/>
  <c r="H27" i="20"/>
  <c r="Q27" i="20"/>
  <c r="H28" i="20"/>
  <c r="Q28" i="20"/>
  <c r="H29" i="20"/>
  <c r="Q29" i="20"/>
  <c r="H30" i="20"/>
  <c r="Q30" i="20"/>
  <c r="H31" i="20"/>
  <c r="Q31" i="20"/>
  <c r="H32" i="20"/>
  <c r="Q32" i="20"/>
  <c r="H33" i="20"/>
  <c r="Q33" i="20"/>
  <c r="H34" i="20"/>
  <c r="Q34" i="20"/>
  <c r="H35" i="20"/>
  <c r="Q35" i="20"/>
  <c r="H36" i="20"/>
  <c r="Q36" i="20"/>
  <c r="H37" i="20"/>
  <c r="Q37" i="20"/>
  <c r="H38" i="20"/>
  <c r="Q38" i="20"/>
  <c r="H39" i="20"/>
  <c r="Q39" i="20"/>
  <c r="H40" i="20"/>
  <c r="Q40" i="20"/>
  <c r="H41" i="20"/>
  <c r="Q41" i="20"/>
  <c r="H42" i="20"/>
  <c r="Q42" i="20"/>
  <c r="H43" i="20"/>
  <c r="Q43" i="20"/>
  <c r="H44" i="20"/>
  <c r="Q44" i="20"/>
  <c r="H45" i="20"/>
  <c r="Q45" i="20"/>
  <c r="H46" i="20"/>
  <c r="Q46" i="20"/>
  <c r="H47" i="20"/>
  <c r="Q47" i="20"/>
  <c r="S10" i="20"/>
  <c r="S11" i="20"/>
  <c r="S12" i="20"/>
  <c r="S13" i="20"/>
  <c r="S14" i="20"/>
  <c r="S15" i="20"/>
  <c r="S16" i="20"/>
  <c r="S17" i="20"/>
  <c r="S18" i="20"/>
  <c r="S19" i="20"/>
  <c r="S20" i="20"/>
  <c r="S21" i="20"/>
  <c r="S22" i="20"/>
  <c r="S23" i="20"/>
  <c r="S24" i="20"/>
  <c r="S25" i="20"/>
  <c r="S26" i="20"/>
  <c r="S27" i="20"/>
  <c r="S28" i="20"/>
  <c r="S29" i="20"/>
  <c r="S30" i="20"/>
  <c r="S31" i="20"/>
  <c r="S32" i="20"/>
  <c r="S33" i="20"/>
  <c r="S34" i="20"/>
  <c r="T34" i="20" s="1"/>
  <c r="S35" i="20"/>
  <c r="S36" i="20"/>
  <c r="S37" i="20"/>
  <c r="S38" i="20"/>
  <c r="S39" i="20"/>
  <c r="S40" i="20"/>
  <c r="S41" i="20"/>
  <c r="S42" i="20"/>
  <c r="S43" i="20"/>
  <c r="S44" i="20"/>
  <c r="S45" i="20"/>
  <c r="S46" i="20"/>
  <c r="S47" i="20"/>
  <c r="P48" i="20"/>
  <c r="O48" i="20"/>
  <c r="G48" i="20"/>
  <c r="E10" i="20"/>
  <c r="E11" i="20"/>
  <c r="E12" i="20"/>
  <c r="E13" i="20"/>
  <c r="E14" i="20"/>
  <c r="E15" i="20"/>
  <c r="E16" i="20"/>
  <c r="E17" i="20"/>
  <c r="E18" i="20"/>
  <c r="E19" i="20"/>
  <c r="E20" i="20"/>
  <c r="E21" i="20"/>
  <c r="E22" i="20"/>
  <c r="E23" i="20"/>
  <c r="E24" i="20"/>
  <c r="E25" i="20"/>
  <c r="E26" i="20"/>
  <c r="E27" i="20"/>
  <c r="E28" i="20"/>
  <c r="E29" i="20"/>
  <c r="E30" i="20"/>
  <c r="E31" i="20"/>
  <c r="E32" i="20"/>
  <c r="E33" i="20"/>
  <c r="E34" i="20"/>
  <c r="E35" i="20"/>
  <c r="E36" i="20"/>
  <c r="E37" i="20"/>
  <c r="E38" i="20"/>
  <c r="E39" i="20"/>
  <c r="E40" i="20"/>
  <c r="E41" i="20"/>
  <c r="E42" i="20"/>
  <c r="E43" i="20"/>
  <c r="E44" i="20"/>
  <c r="E45" i="20"/>
  <c r="E46" i="20"/>
  <c r="E47" i="20"/>
  <c r="C48" i="20"/>
  <c r="D48" i="20"/>
  <c r="J48" i="20"/>
  <c r="C213" i="5"/>
  <c r="C220" i="5"/>
  <c r="C230" i="5"/>
  <c r="C239" i="5"/>
  <c r="D283" i="5"/>
  <c r="R12" i="20" l="1"/>
  <c r="T12" i="20" s="1"/>
  <c r="R14" i="20"/>
  <c r="T14" i="20" s="1"/>
  <c r="R16" i="20"/>
  <c r="T16" i="20" s="1"/>
  <c r="R18" i="20"/>
  <c r="T18" i="20" s="1"/>
  <c r="R20" i="20"/>
  <c r="T20" i="20" s="1"/>
  <c r="R22" i="20"/>
  <c r="T22" i="20" s="1"/>
  <c r="R24" i="20"/>
  <c r="T24" i="20" s="1"/>
  <c r="R26" i="20"/>
  <c r="T26" i="20" s="1"/>
  <c r="R28" i="20"/>
  <c r="T28" i="20" s="1"/>
  <c r="R30" i="20"/>
  <c r="T30" i="20" s="1"/>
  <c r="R32" i="20"/>
  <c r="T32" i="20" s="1"/>
  <c r="R36" i="20"/>
  <c r="T36" i="20" s="1"/>
  <c r="R38" i="20"/>
  <c r="T38" i="20" s="1"/>
  <c r="R40" i="20"/>
  <c r="T40" i="20" s="1"/>
  <c r="R42" i="20"/>
  <c r="T42" i="20" s="1"/>
  <c r="R44" i="20"/>
  <c r="T44" i="20" s="1"/>
  <c r="R46" i="20"/>
  <c r="T46" i="20" s="1"/>
  <c r="R10" i="20"/>
  <c r="T10" i="20" s="1"/>
  <c r="R11" i="20"/>
  <c r="T11" i="20" s="1"/>
  <c r="R13" i="20"/>
  <c r="T13" i="20" s="1"/>
  <c r="R15" i="20"/>
  <c r="T15" i="20" s="1"/>
  <c r="R17" i="20"/>
  <c r="T17" i="20" s="1"/>
  <c r="R19" i="20"/>
  <c r="T19" i="20" s="1"/>
  <c r="R21" i="20"/>
  <c r="T21" i="20" s="1"/>
  <c r="R23" i="20"/>
  <c r="T23" i="20" s="1"/>
  <c r="R25" i="20"/>
  <c r="T25" i="20" s="1"/>
  <c r="R27" i="20"/>
  <c r="T27" i="20" s="1"/>
  <c r="R29" i="20"/>
  <c r="T29" i="20" s="1"/>
  <c r="R31" i="20"/>
  <c r="T31" i="20" s="1"/>
  <c r="R33" i="20"/>
  <c r="T33" i="20" s="1"/>
  <c r="R35" i="20"/>
  <c r="T35" i="20" s="1"/>
  <c r="R37" i="20"/>
  <c r="T37" i="20" s="1"/>
  <c r="R39" i="20"/>
  <c r="T39" i="20" s="1"/>
  <c r="R41" i="20"/>
  <c r="T41" i="20" s="1"/>
  <c r="R43" i="20"/>
  <c r="T43" i="20" s="1"/>
  <c r="R45" i="20"/>
  <c r="T45" i="20" s="1"/>
  <c r="R47" i="20"/>
  <c r="T47" i="20" s="1"/>
  <c r="S48" i="20"/>
  <c r="E48" i="20"/>
  <c r="H48" i="20"/>
  <c r="Q48" i="20"/>
  <c r="I48" i="20" l="1"/>
  <c r="L48" i="20"/>
  <c r="K48" i="20" l="1"/>
  <c r="T48" i="20"/>
  <c r="N48" i="20"/>
  <c r="R48" i="20"/>
  <c r="C32" i="18"/>
  <c r="E32" i="18"/>
  <c r="F32" i="18"/>
  <c r="H32" i="18"/>
  <c r="K32" i="18" s="1"/>
  <c r="B5" i="24" l="1"/>
  <c r="B9" i="24" s="1"/>
</calcChain>
</file>

<file path=xl/comments1.xml><?xml version="1.0" encoding="utf-8"?>
<comments xmlns="http://schemas.openxmlformats.org/spreadsheetml/2006/main">
  <authors>
    <author>Chuang, Cliff</author>
  </authors>
  <commentList>
    <comment ref="K10" authorId="0" shapeId="0">
      <text>
        <r>
          <rPr>
            <b/>
            <sz val="9"/>
            <color indexed="81"/>
            <rFont val="Tahoma"/>
            <family val="2"/>
          </rPr>
          <t>Chuang, Cliff:</t>
        </r>
        <r>
          <rPr>
            <sz val="9"/>
            <color indexed="81"/>
            <rFont val="Tahoma"/>
            <family val="2"/>
          </rPr>
          <t xml:space="preserve">
Including $20,000 of earmarked for late busses in Arlington.</t>
        </r>
      </text>
    </comment>
    <comment ref="K24" authorId="0" shapeId="0">
      <text>
        <r>
          <rPr>
            <b/>
            <sz val="9"/>
            <color indexed="81"/>
            <rFont val="Tahoma"/>
            <family val="2"/>
          </rPr>
          <t>Chuang, Cliff:</t>
        </r>
        <r>
          <rPr>
            <sz val="9"/>
            <color indexed="81"/>
            <rFont val="Tahoma"/>
            <family val="2"/>
          </rPr>
          <t xml:space="preserve">
Including $20K earmarked for late busses in Lexington.</t>
        </r>
      </text>
    </comment>
  </commentList>
</comments>
</file>

<file path=xl/comments2.xml><?xml version="1.0" encoding="utf-8"?>
<comments xmlns="http://schemas.openxmlformats.org/spreadsheetml/2006/main">
  <authors>
    <author>Hadley Brett Cabral</author>
  </authors>
  <commentList>
    <comment ref="C6" authorId="0" shapeId="0">
      <text>
        <r>
          <rPr>
            <b/>
            <sz val="8"/>
            <color indexed="81"/>
            <rFont val="Tahoma"/>
            <family val="2"/>
          </rPr>
          <t>Hadley Brett Cabral:</t>
        </r>
        <r>
          <rPr>
            <sz val="8"/>
            <color indexed="81"/>
            <rFont val="Tahoma"/>
            <family val="2"/>
          </rPr>
          <t xml:space="preserve">
Jeff gave 29K, Roger's file has 28K.</t>
        </r>
      </text>
    </comment>
    <comment ref="F6" authorId="0" shapeId="0">
      <text>
        <r>
          <rPr>
            <b/>
            <sz val="8"/>
            <color indexed="81"/>
            <rFont val="Tahoma"/>
            <family val="2"/>
          </rPr>
          <t>Hadley Brett Cabral:</t>
        </r>
        <r>
          <rPr>
            <sz val="8"/>
            <color indexed="81"/>
            <rFont val="Tahoma"/>
            <family val="2"/>
          </rPr>
          <t xml:space="preserve">
Jeff gave 29K, Roger's file has 28K.</t>
        </r>
      </text>
    </comment>
  </commentList>
</comments>
</file>

<file path=xl/sharedStrings.xml><?xml version="1.0" encoding="utf-8"?>
<sst xmlns="http://schemas.openxmlformats.org/spreadsheetml/2006/main" count="560" uniqueCount="412">
  <si>
    <t>District</t>
  </si>
  <si>
    <t>ARLINGTON</t>
  </si>
  <si>
    <t>BEDFORD</t>
  </si>
  <si>
    <t>BELMONT</t>
  </si>
  <si>
    <t>BRAINTREE</t>
  </si>
  <si>
    <t>BROOKLINE</t>
  </si>
  <si>
    <t>COHASSET</t>
  </si>
  <si>
    <t>CONCORD</t>
  </si>
  <si>
    <t>DOVER</t>
  </si>
  <si>
    <t>EAST LONGMEADOW</t>
  </si>
  <si>
    <t>FOXBOROUGH</t>
  </si>
  <si>
    <t>HINGHAM</t>
  </si>
  <si>
    <t>LEXINGTON</t>
  </si>
  <si>
    <t>LINCOLN</t>
  </si>
  <si>
    <t>LONGMEADOW</t>
  </si>
  <si>
    <t>LYNNFIELD</t>
  </si>
  <si>
    <t>MARBLEHEAD</t>
  </si>
  <si>
    <t>MELROSE</t>
  </si>
  <si>
    <t>NATICK</t>
  </si>
  <si>
    <t>NEEDHAM</t>
  </si>
  <si>
    <t>NEWTON</t>
  </si>
  <si>
    <t>READING</t>
  </si>
  <si>
    <t>SCITUATE</t>
  </si>
  <si>
    <t>SHARON</t>
  </si>
  <si>
    <t>SHERBORN</t>
  </si>
  <si>
    <t>SPRINGFIELD</t>
  </si>
  <si>
    <t>SUDBURY</t>
  </si>
  <si>
    <t>SWAMPSCOTT</t>
  </si>
  <si>
    <t>WAKEFIELD</t>
  </si>
  <si>
    <t>WALPOLE</t>
  </si>
  <si>
    <t>WAYLAND</t>
  </si>
  <si>
    <t>WELLESLEY</t>
  </si>
  <si>
    <t>WESTON</t>
  </si>
  <si>
    <t>WESTWOOD</t>
  </si>
  <si>
    <t>CONCORD CARLISLE</t>
  </si>
  <si>
    <t>DOVER SHERBORN</t>
  </si>
  <si>
    <t>HAMPDEN WILBRAHAM</t>
  </si>
  <si>
    <t>LINCOLN SUDBURY</t>
  </si>
  <si>
    <t>SOUTHWICK TOLLAND</t>
  </si>
  <si>
    <t>7010-0012 For grants to cities, towns and regional school districts for payments of certain costs and</t>
  </si>
  <si>
    <t>related expenses for the program to eliminate racial imbalance established under section</t>
  </si>
  <si>
    <t>12A of chapter 76 of the General Laws; provided, that funds shall be made available for</t>
  </si>
  <si>
    <t>payment for services rendered by METCO, Inc. and Springfield public schools ........................ $19,615,313</t>
  </si>
  <si>
    <t>FY07 Conference Committee</t>
  </si>
  <si>
    <t>7010-0012</t>
  </si>
  <si>
    <t>FY07 Governor's Veto</t>
  </si>
  <si>
    <t>FY07</t>
  </si>
  <si>
    <t>NOTES</t>
  </si>
  <si>
    <t>STATE BUDGET language for the funding the program:</t>
  </si>
  <si>
    <t>All grants in and final…</t>
  </si>
  <si>
    <t>Rec'd email from Jeff sent by DOE's budget dept.  Grants management takes a fee off the grant total</t>
  </si>
  <si>
    <t>I updated the grant summary page.</t>
  </si>
  <si>
    <t>Got final budget language, updated grant summary</t>
  </si>
  <si>
    <t xml:space="preserve">The Governor reduced the following item: </t>
  </si>
  <si>
    <t>The Legislature overrode the Governor's veto.</t>
  </si>
  <si>
    <t xml:space="preserve">For grants to cities, towns and regional school districts for payments of certain costs and related expenses for the program to eliminate racial imbalance established under section 12A of chapter 76 of the General Laws; provided, that funds shall be made available for payment for services rendered by METCO, Inc. and Springfield public schools </t>
  </si>
  <si>
    <t>FY08</t>
  </si>
  <si>
    <t>Copied over fy07's file, removed some data.</t>
  </si>
  <si>
    <t>Updated some headers in the some sheets.</t>
  </si>
  <si>
    <t>date</t>
  </si>
  <si>
    <t>sheets</t>
  </si>
  <si>
    <t>comments</t>
  </si>
  <si>
    <t>contacts</t>
  </si>
  <si>
    <t>Met with Jeffrey Wulfson to determine grant.  He directed the following:</t>
  </si>
  <si>
    <t>Give $40K to Springfield</t>
  </si>
  <si>
    <t>Give $1.2M to Metco Inc.</t>
  </si>
  <si>
    <t>Leave apx $25K for misc chargebacks.</t>
  </si>
  <si>
    <t>Let Supplemental transportation be folded in as Base Transportation</t>
  </si>
  <si>
    <t>Sent Jeff an email, need to finalize grants.  Framingham is an issue b/c of transportation.  If we level</t>
  </si>
  <si>
    <t>fund we'll essentially be giving them approximately $27K per pupil in transportation.</t>
  </si>
  <si>
    <t>The average transportation reimbursement per pupil is 1775 (5.8M divided by 3287 pupils).  Framingham's transportation</t>
  </si>
  <si>
    <t>allotment will be decreased from $109K to $7100 to reflect the significant drop in enrollment.</t>
  </si>
  <si>
    <t>Looked over instruction, settled on $3800 per pupil.</t>
  </si>
  <si>
    <t>When updating the grant apps sheet, my checks were coming back bad when the data seemed equal</t>
  </si>
  <si>
    <t xml:space="preserve">I deduced that the total transportation numbers I imported into the GRANT BASE sheet were not whole </t>
  </si>
  <si>
    <t>numbers.  If I rounded the numbers up the total was off by 1.  If I fix this then the grant summary data herein</t>
  </si>
  <si>
    <t>and posted on the web will all be off by $1, so I left the data as it.  I adjusted the calculation in the GRANT</t>
  </si>
  <si>
    <t>APPS sheet to round the data in the calc and that fixed the error.</t>
  </si>
  <si>
    <t>Notes</t>
  </si>
  <si>
    <t>Met with Jeff to finalize thesupplemental transportation #s.   Briefly discussed updating the transportation</t>
  </si>
  <si>
    <t>grants.  With the lawsuit, Jeff thinks it would be premature to worry about next year as there may be no</t>
  </si>
  <si>
    <t>this in his budget of which we'll get some idea in December.  I should speak to Jeff in December, or better yet</t>
  </si>
  <si>
    <t>right after Xmas to revisit this issue.</t>
  </si>
  <si>
    <t>next year, or if there is the grant will be revamped to conform to constitutional issues as</t>
  </si>
  <si>
    <t>a result of the supreme court ruling in the spring of 2007. He thinks Governor Patrick will be addressing</t>
  </si>
  <si>
    <t>original</t>
  </si>
  <si>
    <t>157 Lincoln's grant allotments have anomalies.  Both the base transportation grant shown in the Grant Base worksheet</t>
  </si>
  <si>
    <t>and the 40% of request calculation in the Supp Requests visually represent rounded down amounts.</t>
  </si>
  <si>
    <t>When added together in the Supp Request the sum was $1 greater than the calculation.  Grants Mgmt.</t>
  </si>
  <si>
    <t>wont process fractional amounts therefore I have had to redact the numbers manually and, in essence,</t>
  </si>
  <si>
    <t>fudge the numbers to generate the approved grant amount.</t>
  </si>
  <si>
    <t>base transportation</t>
  </si>
  <si>
    <t>calculated supplemental transportation</t>
  </si>
  <si>
    <t>total grant rounded</t>
  </si>
  <si>
    <t>I have retrofitted 157 Lincoln's grant app to conform to Grants Mgmt, as well as ensure the district gets the</t>
  </si>
  <si>
    <t xml:space="preserve">right amount of $.  This will however, incrementally increase the actual supplemental aid given to $1 </t>
  </si>
  <si>
    <t>more than the calculation.</t>
  </si>
  <si>
    <t>revised</t>
  </si>
  <si>
    <t>supplemental pupil</t>
  </si>
  <si>
    <t>supplemental transportation</t>
  </si>
  <si>
    <t>total supplemental</t>
  </si>
  <si>
    <t>40 Braintree has same grant anomaly due to rounding errors.</t>
  </si>
  <si>
    <t>330 Weston has grant anomaly due to rounding errors.</t>
  </si>
  <si>
    <t>FY09</t>
  </si>
  <si>
    <t>Updated the grant base sheet with preliminary 09 enrollment</t>
  </si>
  <si>
    <t>METb</t>
  </si>
  <si>
    <t>METa</t>
  </si>
  <si>
    <t>Updated file, imported final grant enrollment.</t>
  </si>
  <si>
    <t>The two allotments will be level funded from FY08.  The one noted exception is</t>
  </si>
  <si>
    <t>for Alrington.  Arlington requested but never filed an amendment to obtain the</t>
  </si>
  <si>
    <t xml:space="preserve">additional transportation funds.  Therefore, these funds were not included in </t>
  </si>
  <si>
    <t>the adjusted base transportation totals for FY09.</t>
  </si>
  <si>
    <t>The latest Senate budget funds metco at $21,615,313.</t>
  </si>
  <si>
    <t>METc</t>
  </si>
  <si>
    <t>Split the calc file into two files, calc and sum.</t>
  </si>
  <si>
    <t>The summary file should only have the totals summarized and not any calculations</t>
  </si>
  <si>
    <t>Removed several sheets, renamed one.</t>
  </si>
  <si>
    <t>Per email of 5/23  I updated the total FY09 grant.</t>
  </si>
  <si>
    <t>budget</t>
  </si>
  <si>
    <t>Finalized file changes.</t>
  </si>
  <si>
    <t>FINAL</t>
  </si>
  <si>
    <t>Updated the budget sheet</t>
  </si>
  <si>
    <t>Revised the budget sheet to reflect accurate disbursements; changed some cells to formulas,</t>
  </si>
  <si>
    <t>other cells to values.  Updated the FINAL sheet.</t>
  </si>
  <si>
    <t>On the budget page I had the rate to be a calculation of new instructional divided by enro</t>
  </si>
  <si>
    <t>Actually, the rate calculated by the new instruction on the FINAL sheet divided by the enro comes</t>
  </si>
  <si>
    <t>out to 3,979.</t>
  </si>
  <si>
    <t>Need to incorporate promises we made prior to the first 9c cuts regarding additional monies certain</t>
  </si>
  <si>
    <t>Need to work on the per pupil rates w/ the reductions….</t>
  </si>
  <si>
    <t>districts were to get.  See sheet.  DONE.</t>
  </si>
  <si>
    <t>The latest cut is $975,389.</t>
  </si>
  <si>
    <t>Updated budget with the House1 grant funding:  $18,491,758</t>
  </si>
  <si>
    <t>House Ways and Means budget released 4/15 is budgeting $19,991,758.</t>
  </si>
  <si>
    <t>FY10</t>
  </si>
  <si>
    <t>Did a little updating on the budget page in case questions come in.</t>
  </si>
  <si>
    <t>Senate budget has funded $18,491,758.</t>
  </si>
  <si>
    <t>Conference committee has agreed upon $18,491,758.  Jeff</t>
  </si>
  <si>
    <t>settled METCO Incs. Payment at 5% less than last year.</t>
  </si>
  <si>
    <t>Checked w/Jeanne Elby, there is no grants mgmt fee.</t>
  </si>
  <si>
    <t>Fixed error to Lexington &amp; Lynnfield's enro.  Updated the budget calculation.</t>
  </si>
  <si>
    <t>Budget</t>
  </si>
  <si>
    <t>TOTAL METCO GRANT</t>
  </si>
  <si>
    <t>SERVICE PROVIDER SUBTOTAL</t>
  </si>
  <si>
    <t>BASE GRANT ALLOTMENTS</t>
  </si>
  <si>
    <t xml:space="preserve">    N of pupils</t>
  </si>
  <si>
    <t xml:space="preserve">    Amount per pupil</t>
  </si>
  <si>
    <t xml:space="preserve">    Instructional*</t>
  </si>
  <si>
    <t xml:space="preserve">   Transportation</t>
  </si>
  <si>
    <t>REMAINING FUNDS</t>
  </si>
  <si>
    <t>LEA</t>
  </si>
  <si>
    <t>STATE TOTAL</t>
  </si>
  <si>
    <t xml:space="preserve">  E N R O L L M E N T</t>
  </si>
  <si>
    <t xml:space="preserve">  B A S E     G R A N T </t>
  </si>
  <si>
    <t xml:space="preserve">  L I N E   I T E M   A D J ' S</t>
  </si>
  <si>
    <t xml:space="preserve">  F I N A L   G R A N T  </t>
  </si>
  <si>
    <t>Transp-</t>
  </si>
  <si>
    <t>Correct-</t>
  </si>
  <si>
    <t>Adj</t>
  </si>
  <si>
    <t>Pupil</t>
  </si>
  <si>
    <t>ortation</t>
  </si>
  <si>
    <t>Sub</t>
  </si>
  <si>
    <t>SIMS Enro</t>
  </si>
  <si>
    <t>ions</t>
  </si>
  <si>
    <t>Enro</t>
  </si>
  <si>
    <t>Grant</t>
  </si>
  <si>
    <t>Total</t>
  </si>
  <si>
    <t>Reformatted entire file, as it was larger than it should be.</t>
  </si>
  <si>
    <t>FY11</t>
  </si>
  <si>
    <t>Updated the budget and grant summary pages.</t>
  </si>
  <si>
    <t>Springfield</t>
  </si>
  <si>
    <t>Began getting file ready for fy12</t>
  </si>
  <si>
    <t>FY12</t>
  </si>
  <si>
    <t>Per JW email from 6/14/11, the content providers were level funded.  The rate for the pupils has been</t>
  </si>
  <si>
    <t>set at 2,939.</t>
  </si>
  <si>
    <t>So it was determined that I should have used a different number.   The # I culled from the web on June 14, 2011 was redacted by</t>
  </si>
  <si>
    <t>the senate, per JW.</t>
  </si>
  <si>
    <r>
      <t xml:space="preserve">$19,615,313 </t>
    </r>
    <r>
      <rPr>
        <b/>
        <sz val="12"/>
        <rFont val="Calibri"/>
        <family val="2"/>
      </rPr>
      <t>$18,615,313</t>
    </r>
  </si>
  <si>
    <t>FY13</t>
  </si>
  <si>
    <t>Quick and dirty analysis using the House Ways and Means Committee budget of $16,642,582.</t>
  </si>
  <si>
    <t>diff</t>
  </si>
  <si>
    <t>Diff is 1M less, results in about a loss of 307 pp.</t>
  </si>
  <si>
    <t>Updated the budget.  Spoke w/RH about same.</t>
  </si>
  <si>
    <t>grant summary</t>
  </si>
  <si>
    <t>RH gave me the exact # for Metco's contract.</t>
  </si>
  <si>
    <t>SOUTHWICK TOLLAND GRANVILLE</t>
  </si>
  <si>
    <t>14METa</t>
  </si>
  <si>
    <t>There are two different amounts on the table for the grant, House1 &amp; Senate is $18,142,582.  The HWM amount</t>
  </si>
  <si>
    <t>is $18,642,582.    I am presently using the former in the summary to determine pp rate.</t>
  </si>
  <si>
    <t>The conference committee is in and the amount is $18,642,582.</t>
  </si>
  <si>
    <t>FY15</t>
  </si>
  <si>
    <t>--</t>
  </si>
  <si>
    <t>Updated budget to determine instruction allotments with the</t>
  </si>
  <si>
    <t>conference committee grant funding of $19,142,582</t>
  </si>
  <si>
    <t>Instruc-</t>
  </si>
  <si>
    <t>tional</t>
  </si>
  <si>
    <t>Trans-</t>
  </si>
  <si>
    <t>portation</t>
  </si>
  <si>
    <t>Calculated the 9c budget cut of 287,139.  As METCO Inc is being held harmless to the</t>
  </si>
  <si>
    <t>budget cut, so will Springfield.  (This adjustment eradicated the rounding issue.)</t>
  </si>
  <si>
    <t>Transportation Allotment</t>
  </si>
  <si>
    <t>Updated Dover Sherborns entries in the FINAL worksheet to incorporate Dover and Sherborn.</t>
  </si>
  <si>
    <t>Updated Grant Summary worksheet to accommodate 9c cuts.</t>
  </si>
  <si>
    <t>Reran merge letters and double checked totals, and Dover Sherborn in particular.</t>
  </si>
  <si>
    <t>Account</t>
  </si>
  <si>
    <t>FY14 Expenditures</t>
  </si>
  <si>
    <t>FY15 GAA</t>
  </si>
  <si>
    <t>November -9C Reduction</t>
  </si>
  <si>
    <t>Total Available Funding after November 9C Reduction</t>
  </si>
  <si>
    <t xml:space="preserve">February - 9C Reduction </t>
  </si>
  <si>
    <t>Total Available Funding after February 9C Reduction</t>
  </si>
  <si>
    <t xml:space="preserve">7010-0012 </t>
  </si>
  <si>
    <r>
      <t xml:space="preserve">source: </t>
    </r>
    <r>
      <rPr>
        <u/>
        <sz val="12"/>
        <color rgb="FF0070C0"/>
        <rFont val="Calibri"/>
        <family val="2"/>
      </rPr>
      <t xml:space="preserve"> http://www.mass.gov/anf/docs/anf/fy15/february-9c-table-for-web-with-highlight.xls</t>
    </r>
  </si>
  <si>
    <t>Worked on finalizing 9c cuts.  There were rounding issues.  Spent some time figuring out a new way to round.</t>
  </si>
  <si>
    <t>Basically, I moved the goalpost of the rounding from 49 to 55.   EXCEL uses 49.  To use a different number requires</t>
  </si>
  <si>
    <t>making a ridiculously long formula:</t>
  </si>
  <si>
    <t>1)  What is the # without rounding</t>
  </si>
  <si>
    <t>2)  How many cents are in the unrounded #  (this is a long formula!)</t>
  </si>
  <si>
    <t>3)  If the unrounded cents is greater than $0.55, then round, otherwise</t>
  </si>
  <si>
    <t xml:space="preserve">     deduct those 55 cents or less from the unrounded # to round down.</t>
  </si>
  <si>
    <t>I ran out of time to create the formula.  The columns are saved in a hidden sheet for further workout</t>
  </si>
  <si>
    <t>Original FY Budget</t>
  </si>
  <si>
    <t>9c Cut</t>
  </si>
  <si>
    <t>when time permits.  The sheet name is ROUNDING.</t>
  </si>
  <si>
    <t xml:space="preserve">TOTAL GRANT CUT = </t>
  </si>
  <si>
    <t xml:space="preserve">FY </t>
  </si>
  <si>
    <t xml:space="preserve">  9 C    G R AN T    D E C R E A S E - F E B</t>
  </si>
  <si>
    <t>The new per pupil amount is about $3,210.141</t>
  </si>
  <si>
    <t xml:space="preserve">  9 C    G R AN T    D E C R E A S E - N O V</t>
  </si>
  <si>
    <t>In updating the file to include the February 9c cut, HBC failed to aggregate the</t>
  </si>
  <si>
    <t>Dover, Sherborn, and Dover Sherborn cuts.  Fixed.</t>
  </si>
  <si>
    <t>In speaking with Heidi Perkins at Dover Sherborn it was made explicit that the reductions</t>
  </si>
  <si>
    <t>were done on the instructional side alone.  Ergo, the pro rates share is on a per pupil basis, not a total grant basis.</t>
  </si>
  <si>
    <t>Those with higher transportation costs, in the end, receive a larger proportional grant.</t>
  </si>
  <si>
    <t>15METb</t>
  </si>
  <si>
    <t>16METa</t>
  </si>
  <si>
    <t>Final</t>
  </si>
  <si>
    <t>FY16</t>
  </si>
  <si>
    <t xml:space="preserve">*  Springfield's service provider allocation is included in both the Service Provider and Grant Allocation </t>
  </si>
  <si>
    <t>Began updating file.</t>
  </si>
  <si>
    <t>SWM</t>
  </si>
  <si>
    <t>HWM</t>
  </si>
  <si>
    <t>House1</t>
  </si>
  <si>
    <t>no - detailed line item language</t>
  </si>
  <si>
    <t>yes - detailed line item language</t>
  </si>
  <si>
    <t xml:space="preserve">Looking back in FY15 and FY14, both the senate and the house had the detailed line item language.  I did not locate the </t>
  </si>
  <si>
    <t>Governor's info.</t>
  </si>
  <si>
    <t>Confer</t>
  </si>
  <si>
    <t>Initial</t>
  </si>
  <si>
    <t xml:space="preserve">    subtotals.  It's duplicate is netted out of the remaining funds calculation.    Also, there is always a </t>
  </si>
  <si>
    <t xml:space="preserve">    little left over with the grant, HBC suggests diverting this to Springfield.</t>
  </si>
  <si>
    <t>cleared prior year out</t>
  </si>
  <si>
    <t>updated</t>
  </si>
  <si>
    <t>Updated file</t>
  </si>
  <si>
    <t>In years past there has always been some leftover funding due to the fact I must dole out</t>
  </si>
  <si>
    <t>full dollar allotments I have diverted the balance to Springfield.  They haven't had an increase since I</t>
  </si>
  <si>
    <t>took over the program in 2005.</t>
  </si>
  <si>
    <t>FY14</t>
  </si>
  <si>
    <t>METCO Inc.</t>
  </si>
  <si>
    <t>FY06</t>
  </si>
  <si>
    <t>Metco, Inc.</t>
  </si>
  <si>
    <t>Springfield PSD*</t>
  </si>
  <si>
    <t>Grants Management Fee</t>
  </si>
  <si>
    <t>Funds Held Back per JW</t>
  </si>
  <si>
    <t>9c cut</t>
  </si>
  <si>
    <t>Actual</t>
  </si>
  <si>
    <t>differences</t>
  </si>
  <si>
    <t>RH's file had 28K, Jeff's had 29K</t>
  </si>
  <si>
    <t>JW funded METCO Inc. at 5% less than prior year</t>
  </si>
  <si>
    <t>No mention in notes on why METCO Inc.'s fee decreased</t>
  </si>
  <si>
    <t>METCO Inc. amount per their contract</t>
  </si>
  <si>
    <t>No mention in notes on METCO Inc. contract</t>
  </si>
  <si>
    <t>Service Provider Contract Funding Summary</t>
  </si>
  <si>
    <t>Per JW service providers level funded</t>
  </si>
  <si>
    <t>Spoke w/J Bynoe about Springfield and this brought up the issue of METCO Inc.'s funding.</t>
  </si>
  <si>
    <t>JW told him that $200K should be set aside.   I then had to redo the grant funding allotments.</t>
  </si>
  <si>
    <t>Grants mgmt already received allotments with funding including this $200K.</t>
  </si>
  <si>
    <t>provider sum</t>
  </si>
  <si>
    <t>Gave Springfield the left-over funding of $1,836.</t>
  </si>
  <si>
    <t>GAA Budget</t>
  </si>
  <si>
    <t>n/a - source is DESE budget, no line item language is provided</t>
  </si>
  <si>
    <t>Original Per Pupil Allotment</t>
  </si>
  <si>
    <t>The $200K Jeff Wulfson set aside at the beginning of the school year is being distributed to the grantees.</t>
  </si>
  <si>
    <t>The budget and grant summary sheets have been updated to reflect this.</t>
  </si>
  <si>
    <t>Email exchange with Julia Jou in bus ofc and John Bynoe.   12 of the 37 eligible districts never</t>
  </si>
  <si>
    <t>got their increase amendment in.   Per Julia the deadline for increase amendments for grants</t>
  </si>
  <si>
    <t>OVER $25K is May 2.  Or is it the first business day of May?  Either way the money is going</t>
  </si>
  <si>
    <t>back to state coffers and will require an overide from ANF.</t>
  </si>
  <si>
    <t>HBC got out email to the districts about losing increase $.</t>
  </si>
  <si>
    <t>**  In February the $200K held back by John Bynoe was released to districts.  In May nearly $40K was rescinded from districts</t>
  </si>
  <si>
    <t xml:space="preserve">      who failed to apply.  </t>
  </si>
  <si>
    <t xml:space="preserve">   Release of JW Funds **</t>
  </si>
  <si>
    <t>FY17</t>
  </si>
  <si>
    <t>Proposed†</t>
  </si>
  <si>
    <t>† As of 6/22/16 the Senate proposal is being used;  they level fund program.</t>
  </si>
  <si>
    <t>17METa</t>
  </si>
  <si>
    <t>no update from FY16 grant updates</t>
  </si>
  <si>
    <t>FY17  Metco Grant Distributions</t>
  </si>
  <si>
    <t>JW Funds Reverted to General Acct</t>
  </si>
  <si>
    <t>OTHER</t>
  </si>
  <si>
    <t xml:space="preserve">Updated portions of the file for the transition to Carole Learned.  </t>
  </si>
  <si>
    <t>FY17 Metco Budget Summary</t>
  </si>
  <si>
    <t>FY18</t>
  </si>
  <si>
    <t>Per CC level funded</t>
  </si>
  <si>
    <t>METCO Inc Contract</t>
  </si>
  <si>
    <t>10/1/17  Enrollm't
(FY18)</t>
  </si>
  <si>
    <t>District enrollment count of METCO students by grade - SIMS18A</t>
  </si>
  <si>
    <t>District Name</t>
  </si>
  <si>
    <t>Org Code</t>
  </si>
  <si>
    <t>Count</t>
  </si>
  <si>
    <t>Percent</t>
  </si>
  <si>
    <t>0010</t>
  </si>
  <si>
    <t>0023</t>
  </si>
  <si>
    <t>0026</t>
  </si>
  <si>
    <t>0040</t>
  </si>
  <si>
    <t>0046</t>
  </si>
  <si>
    <t>0065</t>
  </si>
  <si>
    <t>0067</t>
  </si>
  <si>
    <t>0078</t>
  </si>
  <si>
    <t>0087</t>
  </si>
  <si>
    <t>0099</t>
  </si>
  <si>
    <t>0131</t>
  </si>
  <si>
    <t>0155</t>
  </si>
  <si>
    <t>0157</t>
  </si>
  <si>
    <t>0159</t>
  </si>
  <si>
    <t>0164</t>
  </si>
  <si>
    <t>0168</t>
  </si>
  <si>
    <t>0178</t>
  </si>
  <si>
    <t>0198</t>
  </si>
  <si>
    <t>0199</t>
  </si>
  <si>
    <t>0207</t>
  </si>
  <si>
    <t>0246</t>
  </si>
  <si>
    <t>0264</t>
  </si>
  <si>
    <t>0266</t>
  </si>
  <si>
    <t>0269</t>
  </si>
  <si>
    <t>0288</t>
  </si>
  <si>
    <t>0291</t>
  </si>
  <si>
    <t>0305</t>
  </si>
  <si>
    <t>0307</t>
  </si>
  <si>
    <t>0315</t>
  </si>
  <si>
    <t>0317</t>
  </si>
  <si>
    <t>0330</t>
  </si>
  <si>
    <t>0335</t>
  </si>
  <si>
    <t>0640</t>
  </si>
  <si>
    <t>0655</t>
  </si>
  <si>
    <t>0680</t>
  </si>
  <si>
    <t>0695</t>
  </si>
  <si>
    <t>0766</t>
  </si>
  <si>
    <t>Per pupil</t>
  </si>
  <si>
    <t>MAX(FY19 and 3-year)</t>
  </si>
  <si>
    <t>Delta FY19 final - FY18</t>
  </si>
  <si>
    <t>Delta FY19 final - prelim</t>
  </si>
  <si>
    <t>3-year average Oct. 1 enro (2015, 2016, 2017)</t>
  </si>
  <si>
    <t>Oct. 1, 2017  Enro</t>
  </si>
  <si>
    <t>FY2019 Final Grant Totals</t>
  </si>
  <si>
    <t>Final FY2019 State Budget</t>
  </si>
  <si>
    <r>
      <rPr>
        <b/>
        <sz val="10"/>
        <rFont val="Calibri"/>
        <family val="2"/>
      </rPr>
      <t xml:space="preserve">7010-0012 Programs to Eliminate Racial Imbalance - METCO </t>
    </r>
    <r>
      <rPr>
        <sz val="10"/>
        <rFont val="Calibri"/>
        <family val="2"/>
      </rPr>
      <t xml:space="preserve">
For grants to cities, towns and regional school districts for payments of certain costs and related expenses for the program to eliminate racial imbalance, established under section 12A of chapter 76 of the General Laws; provided, that funds shall be made available for payment for services rendered by the Metropolitan Council for Educational Opportunity (METCO), Inc. and Springfield public schools; provided further, that all grant applications submitted to and approved by the department of elementary and secondary education shall include a detailed line item budget specifying how such funds shall be allocated and expended; provided further, that the department of elementary and secondary education shall submit a report on the impact of the grant program on student outcomes, the expenditure of funds by districts, and the extent to which the services rendered by METCO support the goals of the grant program to the joint committee on education and the house and senate committees on ways and means not later than December 3, 2018; and provided further, that not less than $40,000 shall be expended to provide late afternoon and evening transportation for METCO students attending public schools in the towns of Arlington and Lexington..</t>
    </r>
    <r>
      <rPr>
        <b/>
        <sz val="10"/>
        <rFont val="Calibri"/>
        <family val="2"/>
      </rPr>
      <t>.$22,182,582</t>
    </r>
  </si>
  <si>
    <t>http://budget.digital.mass.gov/bb/gaa/fy2019/app_19/act_19/h70100012.htm</t>
  </si>
  <si>
    <t>Transportation (Historical)</t>
  </si>
  <si>
    <t>Preliminary FY19 Per-Pupil (3,216 pupils at $4,147.49/pupil)</t>
  </si>
  <si>
    <t>Transportation &amp; Other Services (Increases)*</t>
  </si>
  <si>
    <t>FY19 METCO Grant: Allocations and METCO Contract</t>
  </si>
  <si>
    <t>Grant Totals</t>
  </si>
  <si>
    <t>Total METCO Budget</t>
  </si>
  <si>
    <t>METCO Contract, Springfield Administrative Funds, DESE Administrative Funds</t>
  </si>
  <si>
    <t>FY2019 Total</t>
  </si>
  <si>
    <t>METCO Inc. Contract + DESE Administration</t>
  </si>
  <si>
    <t>Total Final FY2019 METCO Budget (with INCREASE)</t>
  </si>
  <si>
    <t>NA</t>
  </si>
  <si>
    <t>Increase for Transportation or other services*</t>
  </si>
  <si>
    <t>*See FY19 Budget Assumptions tab for more detail</t>
  </si>
  <si>
    <t>Arlington</t>
  </si>
  <si>
    <t>Bedford</t>
  </si>
  <si>
    <t>Belmont</t>
  </si>
  <si>
    <t>Braintree</t>
  </si>
  <si>
    <t>Brookline</t>
  </si>
  <si>
    <t>Cohasset</t>
  </si>
  <si>
    <t>Concord</t>
  </si>
  <si>
    <t>Concord-Carlisle</t>
  </si>
  <si>
    <t>Dover</t>
  </si>
  <si>
    <t>Dover-Sherborn</t>
  </si>
  <si>
    <t>East Longmeadow</t>
  </si>
  <si>
    <t>Foxborough</t>
  </si>
  <si>
    <t>Hampden-Wilbraham</t>
  </si>
  <si>
    <t>Hingham</t>
  </si>
  <si>
    <t>Lexington</t>
  </si>
  <si>
    <t>Lincoln</t>
  </si>
  <si>
    <t>Lincoln-Sudbury</t>
  </si>
  <si>
    <t>Longmeadow</t>
  </si>
  <si>
    <t>Lynnfield</t>
  </si>
  <si>
    <t>Marblehead</t>
  </si>
  <si>
    <t>Melrose</t>
  </si>
  <si>
    <t>Natick</t>
  </si>
  <si>
    <t>Needham</t>
  </si>
  <si>
    <t>Newton</t>
  </si>
  <si>
    <t>Reading</t>
  </si>
  <si>
    <t>Scituate</t>
  </si>
  <si>
    <t>Sharon</t>
  </si>
  <si>
    <t>Sherborn</t>
  </si>
  <si>
    <t>Southwick-Tolland-Granville Regional School District</t>
  </si>
  <si>
    <t>Sudbury</t>
  </si>
  <si>
    <t>Swampscott</t>
  </si>
  <si>
    <t>Wakefield</t>
  </si>
  <si>
    <t>Walpole</t>
  </si>
  <si>
    <t>Wayland</t>
  </si>
  <si>
    <t>Wellesley</t>
  </si>
  <si>
    <t>Weston</t>
  </si>
  <si>
    <t>Westwood</t>
  </si>
  <si>
    <t>FY19 Preliminary (Historical) Transportation Allotment</t>
  </si>
  <si>
    <t>FY19 Prelim Per Pupil Allotment (@$4,147.49/
Oct. 1, 2017 pupil)</t>
  </si>
  <si>
    <t>FY2018 Grant Totals (For Reference Only)</t>
  </si>
  <si>
    <t>*Calculated based on the greater of the Oct. 1, 2017 enrollment level or the 3-year enrollment average from Oct. 1 of 2015, 2016, and 2017 for each district multiplied by an increased amount of $4,410.78/pupil (determined by taking the total FY19 funds available, subtracting METCO/Springfield/DESE administrative and historical/ earmarked transportation costs, and dividing by 3,283 pupils statewide [the greater of Oct. 1, 2017 enrollment and the 3-year 2015-2017 average enrollment ] minus the original preliminary grant amount.</t>
  </si>
  <si>
    <t>FY19 FINAL METCO Grant Allocations - As of September 5,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</si>
</sst>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m/d/yy"/>
    <numFmt numFmtId="165" formatCode="_(&quot;$&quot;* #,##0_);_(&quot;$&quot;* \(#,##0\);_(&quot;$&quot;* &quot;-&quot;??_);_(@_)"/>
    <numFmt numFmtId="166" formatCode="_(* #,##0_);_(* \(#,##0\);_(* &quot;-&quot;??_);_(@_)"/>
    <numFmt numFmtId="167" formatCode="###0"/>
    <numFmt numFmtId="168" formatCode="0.0"/>
    <numFmt numFmtId="169" formatCode="0.000"/>
  </numFmts>
  <fonts count="57">
    <font>
      <sz val="12"/>
      <name val="Calibri"/>
      <family val="2"/>
    </font>
    <font>
      <sz val="11"/>
      <color theme="1"/>
      <name val="Calibri"/>
      <family val="2"/>
      <scheme val="minor"/>
    </font>
    <font>
      <sz val="11"/>
      <color theme="1"/>
      <name val="Calibri"/>
      <family val="2"/>
      <scheme val="minor"/>
    </font>
    <font>
      <sz val="10"/>
      <name val="Arial"/>
      <family val="2"/>
    </font>
    <font>
      <sz val="9"/>
      <color indexed="9"/>
      <name val="Geneva"/>
    </font>
    <font>
      <sz val="12"/>
      <name val="Calibri"/>
      <family val="2"/>
    </font>
    <font>
      <sz val="8"/>
      <name val="Calibri"/>
      <family val="2"/>
    </font>
    <font>
      <sz val="7"/>
      <name val="Calibri"/>
      <family val="2"/>
    </font>
    <font>
      <sz val="16"/>
      <name val="Calibri"/>
      <family val="2"/>
    </font>
    <font>
      <sz val="20"/>
      <name val="Calibri"/>
      <family val="2"/>
    </font>
    <font>
      <sz val="14"/>
      <name val="Calibri"/>
      <family val="2"/>
    </font>
    <font>
      <sz val="14"/>
      <color indexed="10"/>
      <name val="Calibri"/>
      <family val="2"/>
    </font>
    <font>
      <b/>
      <sz val="24"/>
      <name val="Calibri"/>
      <family val="2"/>
    </font>
    <font>
      <sz val="12"/>
      <color indexed="9"/>
      <name val="Calibri"/>
      <family val="2"/>
    </font>
    <font>
      <b/>
      <sz val="12"/>
      <color indexed="9"/>
      <name val="Calibri"/>
      <family val="2"/>
    </font>
    <font>
      <b/>
      <sz val="12"/>
      <name val="Calibri"/>
      <family val="2"/>
    </font>
    <font>
      <sz val="12"/>
      <name val="Calibri"/>
      <family val="2"/>
    </font>
    <font>
      <b/>
      <u/>
      <sz val="12"/>
      <color indexed="20"/>
      <name val="Calibri"/>
      <family val="2"/>
    </font>
    <font>
      <sz val="12"/>
      <name val="Calibri"/>
      <family val="2"/>
    </font>
    <font>
      <b/>
      <sz val="12"/>
      <color indexed="10"/>
      <name val="Calibri"/>
      <family val="2"/>
    </font>
    <font>
      <sz val="12"/>
      <name val="Calibri"/>
      <family val="2"/>
    </font>
    <font>
      <b/>
      <u/>
      <sz val="12"/>
      <name val="Calibri"/>
      <family val="2"/>
    </font>
    <font>
      <sz val="12"/>
      <name val="Calibri"/>
      <family val="2"/>
    </font>
    <font>
      <b/>
      <sz val="12"/>
      <color indexed="63"/>
      <name val="Calibri"/>
      <family val="2"/>
    </font>
    <font>
      <sz val="12"/>
      <name val="Calibri"/>
      <family val="2"/>
    </font>
    <font>
      <b/>
      <sz val="20"/>
      <name val="Calibri"/>
      <family val="2"/>
    </font>
    <font>
      <sz val="11"/>
      <name val="Calibri"/>
      <family val="2"/>
    </font>
    <font>
      <i/>
      <sz val="8"/>
      <name val="Calibri"/>
      <family val="2"/>
    </font>
    <font>
      <b/>
      <sz val="10"/>
      <color theme="1"/>
      <name val="Calibri"/>
      <family val="2"/>
      <scheme val="minor"/>
    </font>
    <font>
      <sz val="11"/>
      <name val="Calibri"/>
      <family val="2"/>
      <scheme val="minor"/>
    </font>
    <font>
      <u/>
      <sz val="12"/>
      <color rgb="FF0070C0"/>
      <name val="Calibri"/>
      <family val="2"/>
    </font>
    <font>
      <b/>
      <sz val="12"/>
      <color rgb="FFFF0000"/>
      <name val="Calibri"/>
      <family val="2"/>
    </font>
    <font>
      <sz val="22"/>
      <name val="Calibri"/>
      <family val="2"/>
      <scheme val="minor"/>
    </font>
    <font>
      <b/>
      <sz val="28"/>
      <name val="Calibri"/>
      <family val="2"/>
    </font>
    <font>
      <sz val="18"/>
      <name val="Calibri"/>
      <family val="2"/>
    </font>
    <font>
      <b/>
      <sz val="8"/>
      <color indexed="81"/>
      <name val="Tahoma"/>
      <family val="2"/>
    </font>
    <font>
      <sz val="8"/>
      <color indexed="81"/>
      <name val="Tahoma"/>
      <family val="2"/>
    </font>
    <font>
      <sz val="14"/>
      <color rgb="FFFF0000"/>
      <name val="Calibri"/>
      <family val="2"/>
    </font>
    <font>
      <b/>
      <sz val="11"/>
      <color theme="1"/>
      <name val="Calibri"/>
      <family val="2"/>
      <scheme val="minor"/>
    </font>
    <font>
      <b/>
      <sz val="9"/>
      <color indexed="8"/>
      <name val="Arial Bold"/>
    </font>
    <font>
      <b/>
      <sz val="9"/>
      <color indexed="8"/>
      <name val="Arial"/>
      <family val="2"/>
    </font>
    <font>
      <b/>
      <sz val="10"/>
      <name val="Arial"/>
      <family val="2"/>
    </font>
    <font>
      <sz val="9"/>
      <color indexed="8"/>
      <name val="Arial"/>
      <family val="2"/>
    </font>
    <font>
      <sz val="10"/>
      <name val="Calibri"/>
      <family val="2"/>
    </font>
    <font>
      <u/>
      <sz val="12"/>
      <color theme="10"/>
      <name val="Calibri"/>
      <family val="2"/>
    </font>
    <font>
      <b/>
      <sz val="11"/>
      <name val="Calibri"/>
      <family val="2"/>
      <scheme val="minor"/>
    </font>
    <font>
      <sz val="9"/>
      <color indexed="81"/>
      <name val="Tahoma"/>
      <family val="2"/>
    </font>
    <font>
      <b/>
      <sz val="9"/>
      <color indexed="81"/>
      <name val="Tahoma"/>
      <family val="2"/>
    </font>
    <font>
      <b/>
      <sz val="12"/>
      <name val="Calibri"/>
      <family val="2"/>
      <scheme val="minor"/>
    </font>
    <font>
      <b/>
      <sz val="22"/>
      <name val="Calibri"/>
      <family val="2"/>
      <scheme val="minor"/>
    </font>
    <font>
      <b/>
      <sz val="10"/>
      <name val="Calibri"/>
      <family val="2"/>
    </font>
    <font>
      <b/>
      <sz val="12"/>
      <name val="Arial"/>
      <family val="2"/>
    </font>
    <font>
      <sz val="10"/>
      <color rgb="FF363135"/>
      <name val="Arial"/>
      <family val="2"/>
    </font>
    <font>
      <b/>
      <sz val="11"/>
      <name val="Calibri"/>
      <family val="2"/>
    </font>
    <font>
      <i/>
      <sz val="11"/>
      <name val="Calibri"/>
      <family val="2"/>
      <scheme val="minor"/>
    </font>
    <font>
      <i/>
      <sz val="11"/>
      <color theme="1"/>
      <name val="Calibri"/>
      <family val="2"/>
      <scheme val="minor"/>
    </font>
    <font>
      <b/>
      <i/>
      <sz val="11"/>
      <name val="Calibri"/>
      <family val="2"/>
      <scheme val="minor"/>
    </font>
  </fonts>
  <fills count="14">
    <fill>
      <patternFill patternType="none"/>
    </fill>
    <fill>
      <patternFill patternType="gray125"/>
    </fill>
    <fill>
      <patternFill patternType="solid">
        <fgColor indexed="57"/>
        <bgColor indexed="64"/>
      </patternFill>
    </fill>
    <fill>
      <patternFill patternType="solid">
        <fgColor indexed="17"/>
        <bgColor indexed="64"/>
      </patternFill>
    </fill>
    <fill>
      <patternFill patternType="solid">
        <fgColor indexed="46"/>
        <bgColor indexed="64"/>
      </patternFill>
    </fill>
    <fill>
      <patternFill patternType="solid">
        <fgColor rgb="FFFFFFCC"/>
      </patternFill>
    </fill>
    <fill>
      <patternFill patternType="solid">
        <fgColor theme="0" tint="-0.14999847407452621"/>
        <bgColor indexed="64"/>
      </patternFill>
    </fill>
    <fill>
      <patternFill patternType="solid">
        <fgColor rgb="FFE8E8E8"/>
        <bgColor indexed="64"/>
      </patternFill>
    </fill>
    <fill>
      <patternFill patternType="solid">
        <fgColor rgb="FFE4F9C7"/>
        <bgColor indexed="64"/>
      </patternFill>
    </fill>
    <fill>
      <patternFill patternType="solid">
        <fgColor rgb="FFE1EFEA"/>
        <bgColor indexed="64"/>
      </patternFill>
    </fill>
    <fill>
      <patternFill patternType="solid">
        <fgColor rgb="FFC4C4BA"/>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indexed="9"/>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style="thin">
        <color indexed="64"/>
      </right>
      <top style="thin">
        <color indexed="64"/>
      </top>
      <bottom style="medium">
        <color indexed="64"/>
      </bottom>
      <diagonal/>
    </border>
    <border>
      <left style="thin">
        <color indexed="8"/>
      </left>
      <right/>
      <top style="medium">
        <color indexed="64"/>
      </top>
      <bottom style="thin">
        <color theme="0" tint="-0.24994659260841701"/>
      </bottom>
      <diagonal/>
    </border>
    <border>
      <left/>
      <right style="thin">
        <color indexed="8"/>
      </right>
      <top style="medium">
        <color indexed="64"/>
      </top>
      <bottom style="thin">
        <color theme="0" tint="-0.24994659260841701"/>
      </bottom>
      <diagonal/>
    </border>
    <border>
      <left style="thin">
        <color indexed="8"/>
      </left>
      <right style="thin">
        <color indexed="8"/>
      </right>
      <top style="medium">
        <color indexed="64"/>
      </top>
      <bottom style="thin">
        <color theme="0" tint="-0.24994659260841701"/>
      </bottom>
      <diagonal/>
    </border>
    <border>
      <left style="thin">
        <color indexed="8"/>
      </left>
      <right/>
      <top style="thin">
        <color theme="0" tint="-0.24994659260841701"/>
      </top>
      <bottom style="thin">
        <color theme="0" tint="-0.24994659260841701"/>
      </bottom>
      <diagonal/>
    </border>
    <border>
      <left/>
      <right style="thin">
        <color indexed="8"/>
      </right>
      <top style="thin">
        <color theme="0" tint="-0.24994659260841701"/>
      </top>
      <bottom style="thin">
        <color theme="0" tint="-0.24994659260841701"/>
      </bottom>
      <diagonal/>
    </border>
    <border>
      <left style="thin">
        <color indexed="8"/>
      </left>
      <right style="thin">
        <color indexed="8"/>
      </right>
      <top style="thin">
        <color theme="0" tint="-0.24994659260841701"/>
      </top>
      <bottom style="thin">
        <color theme="0" tint="-0.24994659260841701"/>
      </bottom>
      <diagonal/>
    </border>
    <border>
      <left style="thin">
        <color indexed="8"/>
      </left>
      <right/>
      <top style="thin">
        <color theme="0" tint="-0.24994659260841701"/>
      </top>
      <bottom style="medium">
        <color indexed="64"/>
      </bottom>
      <diagonal/>
    </border>
    <border>
      <left/>
      <right style="thin">
        <color indexed="8"/>
      </right>
      <top style="thin">
        <color theme="0" tint="-0.24994659260841701"/>
      </top>
      <bottom style="medium">
        <color indexed="64"/>
      </bottom>
      <diagonal/>
    </border>
    <border>
      <left style="thin">
        <color indexed="8"/>
      </left>
      <right style="thin">
        <color indexed="8"/>
      </right>
      <top style="thin">
        <color theme="0" tint="-0.24994659260841701"/>
      </top>
      <bottom style="medium">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right/>
      <top style="medium">
        <color indexed="64"/>
      </top>
      <bottom/>
      <diagonal/>
    </border>
  </borders>
  <cellStyleXfs count="9">
    <xf numFmtId="0" fontId="0" fillId="0" borderId="0"/>
    <xf numFmtId="0" fontId="4" fillId="0" borderId="0">
      <protection locked="0"/>
    </xf>
    <xf numFmtId="0" fontId="3" fillId="0" borderId="0"/>
    <xf numFmtId="43" fontId="5" fillId="0" borderId="0" applyFont="0" applyFill="0" applyBorder="0" applyAlignment="0" applyProtection="0"/>
    <xf numFmtId="44" fontId="5" fillId="0" borderId="0" applyFont="0" applyFill="0" applyBorder="0" applyAlignment="0" applyProtection="0"/>
    <xf numFmtId="0" fontId="5" fillId="5" borderId="23" applyNumberFormat="0" applyFont="0" applyAlignment="0" applyProtection="0"/>
    <xf numFmtId="0" fontId="3" fillId="0" borderId="0"/>
    <xf numFmtId="0" fontId="3" fillId="0" borderId="0"/>
    <xf numFmtId="0" fontId="44" fillId="0" borderId="0" applyNumberFormat="0" applyFill="0" applyBorder="0" applyAlignment="0" applyProtection="0"/>
  </cellStyleXfs>
  <cellXfs count="309">
    <xf numFmtId="0" fontId="0" fillId="0" borderId="0" xfId="0"/>
    <xf numFmtId="0" fontId="6" fillId="0" borderId="0" xfId="2" applyFont="1" applyAlignment="1">
      <alignment wrapText="1"/>
    </xf>
    <xf numFmtId="0" fontId="7" fillId="0" borderId="0" xfId="2" applyFont="1" applyAlignment="1">
      <alignment wrapText="1"/>
    </xf>
    <xf numFmtId="0" fontId="6" fillId="0" borderId="0" xfId="2" applyFont="1" applyFill="1" applyBorder="1" applyAlignment="1">
      <alignment wrapText="1"/>
    </xf>
    <xf numFmtId="3" fontId="6" fillId="0" borderId="0" xfId="2" applyNumberFormat="1" applyFont="1" applyAlignment="1">
      <alignment horizontal="center" wrapText="1"/>
    </xf>
    <xf numFmtId="0" fontId="6" fillId="0" borderId="0" xfId="2" applyFont="1"/>
    <xf numFmtId="0" fontId="6" fillId="0" borderId="0" xfId="2" applyFont="1" applyFill="1" applyBorder="1"/>
    <xf numFmtId="3" fontId="6" fillId="0" borderId="0" xfId="2" applyNumberFormat="1" applyFont="1" applyAlignment="1">
      <alignment horizontal="center"/>
    </xf>
    <xf numFmtId="0" fontId="6" fillId="0" borderId="0" xfId="0" applyFont="1"/>
    <xf numFmtId="0" fontId="9" fillId="0" borderId="0" xfId="2" applyFont="1" applyAlignment="1">
      <alignment horizontal="left" vertical="center"/>
    </xf>
    <xf numFmtId="0" fontId="9" fillId="0" borderId="0" xfId="0" applyFont="1"/>
    <xf numFmtId="0" fontId="5" fillId="0" borderId="0" xfId="0" applyFont="1" applyAlignment="1">
      <alignment wrapText="1"/>
    </xf>
    <xf numFmtId="0" fontId="5" fillId="0" borderId="0" xfId="0" applyFont="1" applyAlignment="1">
      <alignment horizontal="center"/>
    </xf>
    <xf numFmtId="0" fontId="5" fillId="0" borderId="0" xfId="0" applyFont="1"/>
    <xf numFmtId="38" fontId="5" fillId="0" borderId="0" xfId="0" applyNumberFormat="1" applyFont="1" applyAlignment="1">
      <alignment horizontal="center"/>
    </xf>
    <xf numFmtId="0" fontId="10" fillId="0" borderId="0" xfId="0" applyFont="1"/>
    <xf numFmtId="0" fontId="10" fillId="0" borderId="0" xfId="0" applyFont="1" applyAlignment="1">
      <alignment horizontal="center"/>
    </xf>
    <xf numFmtId="38" fontId="10" fillId="0" borderId="0" xfId="0" applyNumberFormat="1" applyFont="1" applyAlignment="1">
      <alignment horizontal="center"/>
    </xf>
    <xf numFmtId="0" fontId="11" fillId="0" borderId="0" xfId="0" applyFont="1"/>
    <xf numFmtId="0" fontId="8" fillId="0" borderId="0" xfId="0" applyFont="1"/>
    <xf numFmtId="0" fontId="12" fillId="0" borderId="0" xfId="0" applyFont="1"/>
    <xf numFmtId="0" fontId="5" fillId="0" borderId="0" xfId="0" applyFont="1" applyAlignment="1">
      <alignment horizontal="left"/>
    </xf>
    <xf numFmtId="0" fontId="13" fillId="2" borderId="3" xfId="0" applyFont="1" applyFill="1" applyBorder="1" applyAlignment="1">
      <alignment horizontal="left"/>
    </xf>
    <xf numFmtId="0" fontId="13" fillId="2" borderId="4" xfId="0" applyFont="1" applyFill="1" applyBorder="1" applyAlignment="1">
      <alignment horizontal="left"/>
    </xf>
    <xf numFmtId="0" fontId="13" fillId="2" borderId="5" xfId="0" applyFont="1" applyFill="1" applyBorder="1"/>
    <xf numFmtId="0" fontId="13" fillId="2" borderId="6" xfId="0" applyFont="1" applyFill="1" applyBorder="1"/>
    <xf numFmtId="0" fontId="13" fillId="2" borderId="5" xfId="0" applyFont="1" applyFill="1" applyBorder="1" applyAlignment="1">
      <alignment horizontal="center"/>
    </xf>
    <xf numFmtId="0" fontId="13" fillId="2" borderId="0" xfId="0" applyFont="1" applyFill="1" applyBorder="1" applyAlignment="1">
      <alignment horizontal="center"/>
    </xf>
    <xf numFmtId="0" fontId="13" fillId="2" borderId="6" xfId="0" applyFont="1" applyFill="1" applyBorder="1" applyAlignment="1">
      <alignment horizontal="center"/>
    </xf>
    <xf numFmtId="0" fontId="13" fillId="2" borderId="7" xfId="0" applyFont="1" applyFill="1" applyBorder="1" applyAlignment="1">
      <alignment horizontal="center" wrapText="1"/>
    </xf>
    <xf numFmtId="0" fontId="13" fillId="2" borderId="8" xfId="0" applyFont="1" applyFill="1" applyBorder="1" applyAlignment="1">
      <alignment wrapText="1"/>
    </xf>
    <xf numFmtId="0" fontId="13" fillId="2" borderId="9" xfId="0" applyFont="1" applyFill="1" applyBorder="1" applyAlignment="1">
      <alignment horizontal="center" wrapText="1"/>
    </xf>
    <xf numFmtId="0" fontId="13" fillId="2" borderId="8" xfId="0" applyFont="1" applyFill="1" applyBorder="1" applyAlignment="1">
      <alignment horizontal="center" wrapText="1"/>
    </xf>
    <xf numFmtId="0" fontId="13" fillId="3" borderId="10" xfId="0" applyFont="1" applyFill="1" applyBorder="1" applyAlignment="1">
      <alignment horizontal="left"/>
    </xf>
    <xf numFmtId="0" fontId="13" fillId="3" borderId="11" xfId="0" applyFont="1" applyFill="1" applyBorder="1" applyAlignment="1">
      <alignment horizontal="left"/>
    </xf>
    <xf numFmtId="0" fontId="13" fillId="3" borderId="12" xfId="0" applyFont="1" applyFill="1" applyBorder="1" applyAlignment="1">
      <alignment horizontal="left"/>
    </xf>
    <xf numFmtId="0" fontId="14" fillId="2" borderId="10" xfId="0" applyFont="1" applyFill="1" applyBorder="1" applyAlignment="1">
      <alignment horizontal="center"/>
    </xf>
    <xf numFmtId="0" fontId="14" fillId="2" borderId="11" xfId="0" applyFont="1" applyFill="1" applyBorder="1"/>
    <xf numFmtId="38" fontId="14" fillId="2" borderId="11" xfId="0" applyNumberFormat="1" applyFont="1" applyFill="1" applyBorder="1" applyAlignment="1">
      <alignment horizontal="center"/>
    </xf>
    <xf numFmtId="38" fontId="14" fillId="2" borderId="10" xfId="0" applyNumberFormat="1" applyFont="1" applyFill="1" applyBorder="1" applyAlignment="1">
      <alignment horizontal="center"/>
    </xf>
    <xf numFmtId="38" fontId="14" fillId="2" borderId="12" xfId="0" applyNumberFormat="1" applyFont="1" applyFill="1" applyBorder="1" applyAlignment="1">
      <alignment horizontal="center"/>
    </xf>
    <xf numFmtId="17" fontId="13" fillId="2" borderId="5" xfId="0" applyNumberFormat="1" applyFont="1" applyFill="1" applyBorder="1" applyAlignment="1">
      <alignment horizontal="center"/>
    </xf>
    <xf numFmtId="2" fontId="10" fillId="0" borderId="0" xfId="0" applyNumberFormat="1" applyFont="1"/>
    <xf numFmtId="0" fontId="15" fillId="0" borderId="14" xfId="0" applyFont="1" applyBorder="1"/>
    <xf numFmtId="0" fontId="16" fillId="0" borderId="14" xfId="0" applyFont="1" applyBorder="1"/>
    <xf numFmtId="0" fontId="16" fillId="0" borderId="0" xfId="0" applyFont="1"/>
    <xf numFmtId="164" fontId="16" fillId="0" borderId="0" xfId="0" applyNumberFormat="1" applyFont="1" applyAlignment="1">
      <alignment horizontal="center"/>
    </xf>
    <xf numFmtId="164" fontId="17" fillId="0" borderId="0" xfId="0" applyNumberFormat="1" applyFont="1" applyAlignment="1">
      <alignment horizontal="center"/>
    </xf>
    <xf numFmtId="0" fontId="18" fillId="4" borderId="1" xfId="0" applyFont="1" applyFill="1" applyBorder="1" applyAlignment="1">
      <alignment horizontal="center"/>
    </xf>
    <xf numFmtId="0" fontId="18" fillId="4" borderId="2" xfId="0" applyFont="1" applyFill="1" applyBorder="1" applyAlignment="1">
      <alignment horizontal="left"/>
    </xf>
    <xf numFmtId="0" fontId="18" fillId="0" borderId="0" xfId="0" applyFont="1"/>
    <xf numFmtId="164" fontId="18" fillId="0" borderId="0" xfId="0" applyNumberFormat="1" applyFont="1" applyAlignment="1">
      <alignment horizontal="center"/>
    </xf>
    <xf numFmtId="164" fontId="18" fillId="0" borderId="0" xfId="0" applyNumberFormat="1" applyFont="1" applyBorder="1" applyAlignment="1">
      <alignment horizontal="left" vertical="top"/>
    </xf>
    <xf numFmtId="0" fontId="18" fillId="0" borderId="0" xfId="0" applyFont="1" applyBorder="1" applyAlignment="1">
      <alignment horizontal="left" vertical="top"/>
    </xf>
    <xf numFmtId="0" fontId="18" fillId="0" borderId="0" xfId="0" applyFont="1" applyBorder="1" applyAlignment="1">
      <alignment vertical="top" wrapText="1"/>
    </xf>
    <xf numFmtId="3" fontId="18" fillId="0" borderId="0" xfId="2" applyNumberFormat="1" applyFont="1" applyFill="1" applyBorder="1" applyAlignment="1">
      <alignment horizontal="left"/>
    </xf>
    <xf numFmtId="164" fontId="19" fillId="0" borderId="0" xfId="0" applyNumberFormat="1" applyFont="1" applyBorder="1" applyAlignment="1">
      <alignment horizontal="left" vertical="top"/>
    </xf>
    <xf numFmtId="0" fontId="20" fillId="0" borderId="0" xfId="0" applyFont="1" applyBorder="1" applyAlignment="1">
      <alignment horizontal="left" vertical="top"/>
    </xf>
    <xf numFmtId="0" fontId="20" fillId="0" borderId="0" xfId="0" applyFont="1" applyBorder="1" applyAlignment="1">
      <alignment vertical="top" wrapText="1"/>
    </xf>
    <xf numFmtId="0" fontId="20" fillId="0" borderId="0" xfId="0" applyFont="1"/>
    <xf numFmtId="164" fontId="20" fillId="0" borderId="0" xfId="0" applyNumberFormat="1" applyFont="1" applyAlignment="1">
      <alignment horizontal="center"/>
    </xf>
    <xf numFmtId="164" fontId="20" fillId="0" borderId="0" xfId="0" applyNumberFormat="1" applyFont="1" applyBorder="1" applyAlignment="1">
      <alignment horizontal="left" vertical="top"/>
    </xf>
    <xf numFmtId="164" fontId="20" fillId="0" borderId="0" xfId="0" quotePrefix="1" applyNumberFormat="1" applyFont="1" applyBorder="1" applyAlignment="1">
      <alignment horizontal="left" vertical="top"/>
    </xf>
    <xf numFmtId="164" fontId="18" fillId="0" borderId="0" xfId="0" quotePrefix="1" applyNumberFormat="1" applyFont="1" applyBorder="1" applyAlignment="1">
      <alignment horizontal="left" vertical="top"/>
    </xf>
    <xf numFmtId="3" fontId="18" fillId="0" borderId="0" xfId="2" applyNumberFormat="1" applyFont="1" applyFill="1" applyAlignment="1">
      <alignment horizontal="center"/>
    </xf>
    <xf numFmtId="164" fontId="18" fillId="0" borderId="0" xfId="0" applyNumberFormat="1" applyFont="1" applyBorder="1" applyAlignment="1">
      <alignment horizontal="center" vertical="top"/>
    </xf>
    <xf numFmtId="4" fontId="18" fillId="0" borderId="0" xfId="0" applyNumberFormat="1" applyFont="1" applyBorder="1" applyAlignment="1">
      <alignment horizontal="center" vertical="top"/>
    </xf>
    <xf numFmtId="4" fontId="18" fillId="0" borderId="0" xfId="0" applyNumberFormat="1" applyFont="1" applyBorder="1" applyAlignment="1">
      <alignment horizontal="left" vertical="top"/>
    </xf>
    <xf numFmtId="3" fontId="18" fillId="0" borderId="0" xfId="0" applyNumberFormat="1" applyFont="1" applyBorder="1" applyAlignment="1">
      <alignment horizontal="left" vertical="top"/>
    </xf>
    <xf numFmtId="0" fontId="21" fillId="0" borderId="0" xfId="0" applyFont="1"/>
    <xf numFmtId="3" fontId="22" fillId="0" borderId="0" xfId="2" applyNumberFormat="1" applyFont="1" applyFill="1" applyAlignment="1">
      <alignment horizontal="center"/>
    </xf>
    <xf numFmtId="0" fontId="22" fillId="0" borderId="0" xfId="0" applyFont="1"/>
    <xf numFmtId="164" fontId="22" fillId="0" borderId="0" xfId="0" applyNumberFormat="1" applyFont="1" applyAlignment="1">
      <alignment horizontal="center"/>
    </xf>
    <xf numFmtId="38" fontId="22" fillId="0" borderId="0" xfId="2" applyNumberFormat="1" applyFont="1" applyFill="1" applyAlignment="1">
      <alignment horizontal="center"/>
    </xf>
    <xf numFmtId="0" fontId="24" fillId="0" borderId="0" xfId="0" applyFont="1"/>
    <xf numFmtId="164" fontId="24" fillId="0" borderId="0" xfId="0" applyNumberFormat="1" applyFont="1" applyAlignment="1">
      <alignment horizontal="center"/>
    </xf>
    <xf numFmtId="0" fontId="24" fillId="0" borderId="16" xfId="0" applyFont="1" applyBorder="1" applyAlignment="1">
      <alignment horizontal="justify"/>
    </xf>
    <xf numFmtId="0" fontId="24" fillId="0" borderId="0" xfId="0" applyFont="1" applyBorder="1"/>
    <xf numFmtId="0" fontId="24" fillId="0" borderId="17" xfId="0" applyFont="1" applyBorder="1"/>
    <xf numFmtId="6" fontId="15" fillId="0" borderId="18" xfId="0" applyNumberFormat="1" applyFont="1" applyBorder="1" applyAlignment="1">
      <alignment horizontal="justify"/>
    </xf>
    <xf numFmtId="0" fontId="16" fillId="0" borderId="19" xfId="0" applyFont="1" applyBorder="1" applyAlignment="1">
      <alignment horizontal="justify"/>
    </xf>
    <xf numFmtId="164" fontId="25" fillId="0" borderId="0" xfId="0" applyNumberFormat="1" applyFont="1" applyAlignment="1">
      <alignment horizontal="center"/>
    </xf>
    <xf numFmtId="164" fontId="0" fillId="0" borderId="0" xfId="0" applyNumberFormat="1" applyBorder="1" applyAlignment="1">
      <alignment horizontal="left" vertical="top"/>
    </xf>
    <xf numFmtId="38" fontId="10" fillId="0" borderId="0" xfId="0" applyNumberFormat="1" applyFont="1"/>
    <xf numFmtId="40" fontId="6" fillId="0" borderId="0" xfId="2" applyNumberFormat="1" applyFont="1" applyAlignment="1">
      <alignment horizontal="center"/>
    </xf>
    <xf numFmtId="0" fontId="0" fillId="0" borderId="0" xfId="0" applyAlignment="1">
      <alignment wrapText="1"/>
    </xf>
    <xf numFmtId="0" fontId="27" fillId="0" borderId="0" xfId="0" applyFont="1"/>
    <xf numFmtId="37" fontId="14" fillId="2" borderId="12" xfId="0" applyNumberFormat="1" applyFont="1" applyFill="1" applyBorder="1" applyAlignment="1">
      <alignment horizontal="center"/>
    </xf>
    <xf numFmtId="0" fontId="26" fillId="0" borderId="0" xfId="0" applyFont="1" applyAlignment="1">
      <alignment horizontal="center"/>
    </xf>
    <xf numFmtId="0" fontId="28" fillId="6" borderId="15" xfId="3" quotePrefix="1" applyNumberFormat="1" applyFont="1" applyFill="1" applyBorder="1" applyAlignment="1">
      <alignment horizontal="center" vertical="center" wrapText="1"/>
    </xf>
    <xf numFmtId="165" fontId="28" fillId="6" borderId="15" xfId="4" quotePrefix="1" applyNumberFormat="1" applyFont="1" applyFill="1" applyBorder="1" applyAlignment="1">
      <alignment horizontal="center" vertical="center" wrapText="1"/>
    </xf>
    <xf numFmtId="165" fontId="28" fillId="6" borderId="15" xfId="4" applyNumberFormat="1" applyFont="1" applyFill="1" applyBorder="1" applyAlignment="1">
      <alignment horizontal="center" vertical="center" wrapText="1"/>
    </xf>
    <xf numFmtId="0" fontId="29" fillId="0" borderId="15" xfId="0" applyFont="1" applyBorder="1"/>
    <xf numFmtId="166" fontId="29" fillId="0" borderId="15" xfId="3" applyNumberFormat="1" applyFont="1" applyFill="1" applyBorder="1" applyProtection="1">
      <protection locked="0"/>
    </xf>
    <xf numFmtId="166" fontId="29" fillId="0" borderId="15" xfId="3" applyNumberFormat="1" applyFont="1" applyBorder="1"/>
    <xf numFmtId="166" fontId="29" fillId="0" borderId="15" xfId="3" applyNumberFormat="1" applyFont="1" applyBorder="1" applyAlignment="1">
      <alignment horizontal="center"/>
    </xf>
    <xf numFmtId="166" fontId="29" fillId="5" borderId="23" xfId="5" applyNumberFormat="1" applyFont="1"/>
    <xf numFmtId="166" fontId="29" fillId="0" borderId="15" xfId="0" applyNumberFormat="1" applyFont="1" applyBorder="1"/>
    <xf numFmtId="164" fontId="26" fillId="0" borderId="0" xfId="0" applyNumberFormat="1" applyFont="1" applyAlignment="1">
      <alignment horizontal="center"/>
    </xf>
    <xf numFmtId="38" fontId="6" fillId="0" borderId="0" xfId="2" applyNumberFormat="1" applyFont="1"/>
    <xf numFmtId="40" fontId="5" fillId="0" borderId="0" xfId="0" applyNumberFormat="1" applyFont="1" applyAlignment="1">
      <alignment horizontal="center"/>
    </xf>
    <xf numFmtId="37" fontId="5" fillId="0" borderId="0" xfId="0" applyNumberFormat="1" applyFont="1" applyAlignment="1">
      <alignment horizontal="center" vertical="center"/>
    </xf>
    <xf numFmtId="0" fontId="0" fillId="0" borderId="0" xfId="0" applyAlignment="1">
      <alignment horizontal="left"/>
    </xf>
    <xf numFmtId="0" fontId="6" fillId="0" borderId="0" xfId="2" applyFont="1" applyAlignment="1">
      <alignment horizontal="center" wrapText="1"/>
    </xf>
    <xf numFmtId="0" fontId="6" fillId="0" borderId="0" xfId="2" applyFont="1" applyAlignment="1">
      <alignment horizontal="center"/>
    </xf>
    <xf numFmtId="0" fontId="0" fillId="0" borderId="0" xfId="0" applyAlignment="1">
      <alignment horizontal="center"/>
    </xf>
    <xf numFmtId="0" fontId="5" fillId="0" borderId="0" xfId="0" applyFont="1" applyAlignment="1">
      <alignment horizontal="center" wrapText="1"/>
    </xf>
    <xf numFmtId="0" fontId="0" fillId="0" borderId="0" xfId="0" applyAlignment="1">
      <alignment horizontal="center" wrapText="1"/>
    </xf>
    <xf numFmtId="0" fontId="6" fillId="0" borderId="0" xfId="0" applyFont="1" applyAlignment="1">
      <alignment horizontal="center"/>
    </xf>
    <xf numFmtId="39" fontId="5" fillId="0" borderId="0" xfId="0" applyNumberFormat="1" applyFont="1"/>
    <xf numFmtId="2" fontId="5" fillId="0" borderId="0" xfId="0" applyNumberFormat="1" applyFont="1"/>
    <xf numFmtId="2" fontId="5" fillId="0" borderId="0" xfId="0" applyNumberFormat="1" applyFont="1" applyAlignment="1">
      <alignment horizontal="center"/>
    </xf>
    <xf numFmtId="0" fontId="26" fillId="0" borderId="0" xfId="2" applyFont="1"/>
    <xf numFmtId="37" fontId="10" fillId="0" borderId="0" xfId="0" applyNumberFormat="1" applyFont="1" applyAlignment="1">
      <alignment horizontal="center"/>
    </xf>
    <xf numFmtId="37" fontId="10" fillId="0" borderId="0" xfId="0" applyNumberFormat="1" applyFont="1" applyAlignment="1">
      <alignment horizontal="center" vertical="center"/>
    </xf>
    <xf numFmtId="166" fontId="31" fillId="0" borderId="0" xfId="0" applyNumberFormat="1" applyFont="1" applyBorder="1" applyAlignment="1">
      <alignment vertical="top" wrapText="1"/>
    </xf>
    <xf numFmtId="37" fontId="0" fillId="0" borderId="0" xfId="0" applyNumberFormat="1" applyAlignment="1">
      <alignment horizontal="center" vertical="center"/>
    </xf>
    <xf numFmtId="37" fontId="6" fillId="0" borderId="0" xfId="0" applyNumberFormat="1" applyFont="1" applyAlignment="1">
      <alignment horizontal="center" vertical="center"/>
    </xf>
    <xf numFmtId="38" fontId="6" fillId="0" borderId="0" xfId="0" applyNumberFormat="1" applyFont="1"/>
    <xf numFmtId="164" fontId="0" fillId="0" borderId="0" xfId="0" applyNumberFormat="1" applyFill="1" applyBorder="1" applyAlignment="1">
      <alignment horizontal="left" vertical="top"/>
    </xf>
    <xf numFmtId="6" fontId="0" fillId="0" borderId="0" xfId="0" applyNumberFormat="1"/>
    <xf numFmtId="0" fontId="0" fillId="0" borderId="0" xfId="0" applyBorder="1" applyAlignment="1">
      <alignment vertical="top"/>
    </xf>
    <xf numFmtId="0" fontId="10" fillId="0" borderId="0" xfId="0" applyFont="1" applyFill="1"/>
    <xf numFmtId="38" fontId="10" fillId="7" borderId="0" xfId="0" applyNumberFormat="1" applyFont="1" applyFill="1" applyAlignment="1">
      <alignment horizontal="center"/>
    </xf>
    <xf numFmtId="0" fontId="10" fillId="7" borderId="0" xfId="0" applyFont="1" applyFill="1" applyAlignment="1">
      <alignment horizontal="center"/>
    </xf>
    <xf numFmtId="0" fontId="29" fillId="0" borderId="0" xfId="2" applyFont="1" applyAlignment="1">
      <alignment wrapText="1"/>
    </xf>
    <xf numFmtId="0" fontId="29" fillId="0" borderId="0" xfId="2" applyFont="1"/>
    <xf numFmtId="0" fontId="29" fillId="0" borderId="0" xfId="0" applyFont="1"/>
    <xf numFmtId="0" fontId="29" fillId="0" borderId="0" xfId="0" applyFont="1" applyAlignment="1">
      <alignment wrapText="1"/>
    </xf>
    <xf numFmtId="0" fontId="9" fillId="0" borderId="0" xfId="0" applyFont="1" applyAlignment="1">
      <alignment vertical="center"/>
    </xf>
    <xf numFmtId="0" fontId="11" fillId="0" borderId="0" xfId="0" applyFont="1" applyAlignment="1">
      <alignment horizontal="left"/>
    </xf>
    <xf numFmtId="0" fontId="33" fillId="0" borderId="0" xfId="2" applyFont="1" applyAlignment="1">
      <alignment horizontal="left" vertical="center"/>
    </xf>
    <xf numFmtId="37" fontId="10" fillId="0" borderId="0" xfId="0" applyNumberFormat="1" applyFont="1"/>
    <xf numFmtId="0" fontId="0" fillId="0" borderId="0" xfId="0" applyAlignment="1">
      <alignment vertical="center"/>
    </xf>
    <xf numFmtId="0" fontId="0" fillId="0" borderId="0" xfId="0" applyAlignment="1">
      <alignment horizontal="right" vertical="center"/>
    </xf>
    <xf numFmtId="37" fontId="0" fillId="0" borderId="0" xfId="0" applyNumberFormat="1" applyFill="1" applyAlignment="1">
      <alignment horizontal="right" vertical="center"/>
    </xf>
    <xf numFmtId="0" fontId="0" fillId="9" borderId="0" xfId="0" applyFill="1" applyAlignment="1">
      <alignment vertical="center"/>
    </xf>
    <xf numFmtId="0" fontId="34" fillId="0" borderId="0" xfId="0" applyFont="1" applyAlignment="1">
      <alignment vertical="center"/>
    </xf>
    <xf numFmtId="0" fontId="0" fillId="0" borderId="0" xfId="0" applyFont="1" applyAlignment="1">
      <alignment vertical="center"/>
    </xf>
    <xf numFmtId="0" fontId="10" fillId="0" borderId="0" xfId="0" applyFont="1" applyAlignment="1">
      <alignment horizontal="left" indent="2"/>
    </xf>
    <xf numFmtId="0" fontId="10" fillId="7" borderId="0" xfId="0" applyFont="1" applyFill="1"/>
    <xf numFmtId="37" fontId="0" fillId="0" borderId="0" xfId="0" applyNumberFormat="1" applyFill="1" applyAlignment="1">
      <alignment vertical="center"/>
    </xf>
    <xf numFmtId="0" fontId="0" fillId="0" borderId="0" xfId="0" applyFill="1" applyAlignment="1">
      <alignment vertical="center"/>
    </xf>
    <xf numFmtId="0" fontId="0" fillId="0" borderId="0" xfId="0" applyFill="1" applyAlignment="1">
      <alignment horizontal="right" vertical="center"/>
    </xf>
    <xf numFmtId="0" fontId="0" fillId="9" borderId="2" xfId="0" applyFill="1" applyBorder="1" applyAlignment="1">
      <alignment horizontal="right" vertical="center"/>
    </xf>
    <xf numFmtId="0" fontId="0" fillId="9" borderId="2" xfId="0" applyFill="1" applyBorder="1" applyAlignment="1">
      <alignment vertical="center"/>
    </xf>
    <xf numFmtId="0" fontId="37" fillId="0" borderId="0" xfId="0" applyFont="1"/>
    <xf numFmtId="38" fontId="10" fillId="0" borderId="0" xfId="0" applyNumberFormat="1" applyFont="1" applyFill="1" applyAlignment="1">
      <alignment horizontal="center"/>
    </xf>
    <xf numFmtId="0" fontId="10" fillId="0" borderId="0" xfId="0" applyFont="1" applyAlignment="1">
      <alignment horizontal="left"/>
    </xf>
    <xf numFmtId="164" fontId="18" fillId="0" borderId="0" xfId="0" applyNumberFormat="1" applyFont="1" applyAlignment="1">
      <alignment horizontal="center" vertical="center"/>
    </xf>
    <xf numFmtId="164" fontId="0" fillId="0" borderId="15" xfId="0" quotePrefix="1" applyNumberFormat="1" applyBorder="1" applyAlignment="1">
      <alignment horizontal="center" vertical="center"/>
    </xf>
    <xf numFmtId="0" fontId="18" fillId="0" borderId="2" xfId="0" applyFont="1" applyBorder="1" applyAlignment="1">
      <alignment horizontal="left" vertical="center"/>
    </xf>
    <xf numFmtId="0" fontId="18" fillId="0" borderId="0" xfId="0" applyFont="1" applyAlignment="1">
      <alignment vertical="center"/>
    </xf>
    <xf numFmtId="164" fontId="18" fillId="0" borderId="15" xfId="0" quotePrefix="1" applyNumberFormat="1" applyFont="1" applyBorder="1" applyAlignment="1">
      <alignment horizontal="center" vertical="center"/>
    </xf>
    <xf numFmtId="164" fontId="26" fillId="0" borderId="0" xfId="0" applyNumberFormat="1" applyFont="1" applyAlignment="1">
      <alignment horizontal="center" vertical="center"/>
    </xf>
    <xf numFmtId="0" fontId="0" fillId="0" borderId="2" xfId="0" applyBorder="1" applyAlignment="1">
      <alignment horizontal="left" vertical="center"/>
    </xf>
    <xf numFmtId="164" fontId="18" fillId="0" borderId="15" xfId="0" applyNumberFormat="1" applyFont="1" applyBorder="1" applyAlignment="1">
      <alignment horizontal="center" vertical="center"/>
    </xf>
    <xf numFmtId="38" fontId="10" fillId="10" borderId="0" xfId="0" applyNumberFormat="1" applyFont="1" applyFill="1" applyAlignment="1">
      <alignment horizontal="center"/>
    </xf>
    <xf numFmtId="0" fontId="10" fillId="10" borderId="24" xfId="0" applyFont="1" applyFill="1" applyBorder="1" applyAlignment="1">
      <alignment horizontal="center"/>
    </xf>
    <xf numFmtId="0" fontId="10" fillId="10" borderId="25" xfId="0" applyFont="1" applyFill="1" applyBorder="1" applyAlignment="1">
      <alignment horizontal="center"/>
    </xf>
    <xf numFmtId="0" fontId="10" fillId="0" borderId="25" xfId="0" applyFont="1" applyBorder="1"/>
    <xf numFmtId="37" fontId="10" fillId="0" borderId="25" xfId="0" applyNumberFormat="1" applyFont="1" applyBorder="1" applyAlignment="1">
      <alignment horizontal="center" vertical="center"/>
    </xf>
    <xf numFmtId="38" fontId="10" fillId="0" borderId="25" xfId="0" applyNumberFormat="1" applyFont="1" applyBorder="1" applyAlignment="1">
      <alignment horizontal="center"/>
    </xf>
    <xf numFmtId="38" fontId="10" fillId="10" borderId="25" xfId="0" applyNumberFormat="1" applyFont="1" applyFill="1" applyBorder="1" applyAlignment="1">
      <alignment horizontal="center"/>
    </xf>
    <xf numFmtId="38" fontId="10" fillId="0" borderId="26" xfId="0" applyNumberFormat="1" applyFont="1" applyBorder="1" applyAlignment="1">
      <alignment horizontal="center"/>
    </xf>
    <xf numFmtId="0" fontId="10" fillId="6" borderId="24" xfId="0" applyFont="1" applyFill="1" applyBorder="1" applyAlignment="1">
      <alignment horizontal="center"/>
    </xf>
    <xf numFmtId="0" fontId="10" fillId="6" borderId="25" xfId="0" applyFont="1" applyFill="1" applyBorder="1" applyAlignment="1">
      <alignment horizontal="center"/>
    </xf>
    <xf numFmtId="38" fontId="10" fillId="7" borderId="25" xfId="0" applyNumberFormat="1" applyFont="1" applyFill="1" applyBorder="1" applyAlignment="1">
      <alignment horizontal="center"/>
    </xf>
    <xf numFmtId="166" fontId="0" fillId="0" borderId="0" xfId="3" applyNumberFormat="1" applyFont="1" applyFill="1" applyAlignment="1">
      <alignment vertical="center"/>
    </xf>
    <xf numFmtId="0" fontId="40" fillId="0" borderId="27" xfId="6" applyFont="1" applyBorder="1" applyAlignment="1">
      <alignment vertical="center"/>
    </xf>
    <xf numFmtId="0" fontId="40" fillId="0" borderId="28" xfId="6" applyFont="1" applyBorder="1" applyAlignment="1">
      <alignment vertical="center"/>
    </xf>
    <xf numFmtId="0" fontId="41" fillId="0" borderId="29" xfId="7" applyFont="1" applyFill="1" applyBorder="1" applyAlignment="1">
      <alignment horizontal="center" vertical="center"/>
    </xf>
    <xf numFmtId="0" fontId="38" fillId="0" borderId="30" xfId="0" applyFont="1" applyFill="1" applyBorder="1" applyAlignment="1">
      <alignment horizontal="center" vertical="center"/>
    </xf>
    <xf numFmtId="0" fontId="42" fillId="0" borderId="31" xfId="6" applyFont="1" applyBorder="1" applyAlignment="1">
      <alignment vertical="top"/>
    </xf>
    <xf numFmtId="49" fontId="42" fillId="0" borderId="32" xfId="6" applyNumberFormat="1" applyFont="1" applyBorder="1" applyAlignment="1">
      <alignment horizontal="left" vertical="top"/>
    </xf>
    <xf numFmtId="167" fontId="42" fillId="0" borderId="32" xfId="6" applyNumberFormat="1" applyFont="1" applyFill="1" applyBorder="1" applyAlignment="1">
      <alignment horizontal="center" vertical="center"/>
    </xf>
    <xf numFmtId="2" fontId="0" fillId="0" borderId="33" xfId="0" applyNumberFormat="1" applyFill="1" applyBorder="1" applyAlignment="1">
      <alignment horizontal="center" vertical="center"/>
    </xf>
    <xf numFmtId="0" fontId="42" fillId="0" borderId="34" xfId="6" applyFont="1" applyBorder="1" applyAlignment="1">
      <alignment vertical="top"/>
    </xf>
    <xf numFmtId="49" fontId="42" fillId="0" borderId="35" xfId="6" applyNumberFormat="1" applyFont="1" applyBorder="1" applyAlignment="1">
      <alignment horizontal="left" vertical="top"/>
    </xf>
    <xf numFmtId="167" fontId="42" fillId="0" borderId="35" xfId="6" applyNumberFormat="1" applyFont="1" applyFill="1" applyBorder="1" applyAlignment="1">
      <alignment horizontal="center" vertical="center"/>
    </xf>
    <xf numFmtId="2" fontId="0" fillId="0" borderId="36" xfId="0" applyNumberFormat="1" applyFill="1" applyBorder="1" applyAlignment="1">
      <alignment horizontal="center" vertical="center"/>
    </xf>
    <xf numFmtId="0" fontId="42" fillId="0" borderId="37" xfId="6" applyFont="1" applyBorder="1" applyAlignment="1">
      <alignment vertical="top"/>
    </xf>
    <xf numFmtId="49" fontId="42" fillId="0" borderId="38" xfId="6" applyNumberFormat="1" applyFont="1" applyBorder="1" applyAlignment="1">
      <alignment horizontal="left" vertical="top"/>
    </xf>
    <xf numFmtId="167" fontId="42" fillId="0" borderId="38" xfId="6" applyNumberFormat="1" applyFont="1" applyFill="1" applyBorder="1" applyAlignment="1">
      <alignment horizontal="center" vertical="center"/>
    </xf>
    <xf numFmtId="2" fontId="0" fillId="0" borderId="39" xfId="0" applyNumberFormat="1" applyFill="1" applyBorder="1" applyAlignment="1">
      <alignment horizontal="center" vertical="center"/>
    </xf>
    <xf numFmtId="3" fontId="40" fillId="0" borderId="42" xfId="6" applyNumberFormat="1" applyFont="1" applyFill="1" applyBorder="1" applyAlignment="1">
      <alignment horizontal="center" vertical="center"/>
    </xf>
    <xf numFmtId="168" fontId="38" fillId="0" borderId="43" xfId="0" applyNumberFormat="1" applyFont="1" applyFill="1" applyBorder="1" applyAlignment="1">
      <alignment horizontal="center" vertical="center"/>
    </xf>
    <xf numFmtId="0" fontId="0" fillId="0" borderId="0" xfId="0" applyFill="1"/>
    <xf numFmtId="0" fontId="39" fillId="12" borderId="1" xfId="6" applyFont="1" applyFill="1" applyBorder="1" applyAlignment="1">
      <alignment horizontal="center" vertical="center"/>
    </xf>
    <xf numFmtId="0" fontId="39" fillId="12" borderId="2" xfId="6" applyFont="1" applyFill="1" applyBorder="1" applyAlignment="1">
      <alignment horizontal="center" vertical="center"/>
    </xf>
    <xf numFmtId="0" fontId="39" fillId="12" borderId="13" xfId="6" applyFont="1" applyFill="1" applyBorder="1" applyAlignment="1">
      <alignment horizontal="center" vertical="center"/>
    </xf>
    <xf numFmtId="0" fontId="40" fillId="11" borderId="40" xfId="6" applyFont="1" applyFill="1" applyBorder="1" applyAlignment="1">
      <alignment horizontal="center" vertical="top"/>
    </xf>
    <xf numFmtId="0" fontId="40" fillId="11" borderId="41" xfId="6" applyFont="1" applyFill="1" applyBorder="1" applyAlignment="1">
      <alignment horizontal="center" vertical="top"/>
    </xf>
    <xf numFmtId="0" fontId="42" fillId="0" borderId="44" xfId="6" applyFont="1" applyBorder="1" applyAlignment="1">
      <alignment vertical="top"/>
    </xf>
    <xf numFmtId="49" fontId="42" fillId="0" borderId="45" xfId="6" applyNumberFormat="1" applyFont="1" applyBorder="1" applyAlignment="1">
      <alignment horizontal="left" vertical="top"/>
    </xf>
    <xf numFmtId="167" fontId="42" fillId="0" borderId="45" xfId="6" applyNumberFormat="1" applyFont="1" applyFill="1" applyBorder="1" applyAlignment="1">
      <alignment horizontal="center" vertical="center"/>
    </xf>
    <xf numFmtId="2" fontId="0" fillId="0" borderId="46" xfId="0" applyNumberFormat="1" applyFill="1" applyBorder="1" applyAlignment="1">
      <alignment horizontal="center" vertical="center"/>
    </xf>
    <xf numFmtId="0" fontId="29" fillId="0" borderId="0" xfId="0" applyFont="1" applyFill="1"/>
    <xf numFmtId="43" fontId="29" fillId="0" borderId="0" xfId="3" applyFont="1"/>
    <xf numFmtId="166" fontId="0" fillId="0" borderId="0" xfId="3" applyNumberFormat="1" applyFont="1"/>
    <xf numFmtId="0" fontId="0" fillId="0" borderId="0" xfId="0"/>
    <xf numFmtId="0" fontId="29" fillId="0" borderId="0" xfId="0" applyFont="1"/>
    <xf numFmtId="38" fontId="29" fillId="0" borderId="0" xfId="0" applyNumberFormat="1" applyFont="1" applyAlignment="1">
      <alignment horizontal="center"/>
    </xf>
    <xf numFmtId="3" fontId="29" fillId="0" borderId="0" xfId="0" applyNumberFormat="1" applyFont="1"/>
    <xf numFmtId="0" fontId="29" fillId="0" borderId="47" xfId="2" applyFont="1" applyBorder="1" applyAlignment="1">
      <alignment wrapText="1"/>
    </xf>
    <xf numFmtId="0" fontId="29" fillId="0" borderId="0" xfId="2" applyFont="1" applyBorder="1"/>
    <xf numFmtId="0" fontId="29" fillId="0" borderId="5" xfId="0" applyFont="1" applyBorder="1"/>
    <xf numFmtId="0" fontId="29" fillId="0" borderId="0" xfId="0" applyFont="1" applyFill="1" applyBorder="1"/>
    <xf numFmtId="0" fontId="29" fillId="0" borderId="0" xfId="0" applyFont="1" applyBorder="1"/>
    <xf numFmtId="38" fontId="29" fillId="0" borderId="0" xfId="0" applyNumberFormat="1" applyFont="1" applyFill="1" applyBorder="1" applyAlignment="1">
      <alignment horizontal="center"/>
    </xf>
    <xf numFmtId="0" fontId="29" fillId="0" borderId="5" xfId="2" applyFont="1" applyBorder="1" applyAlignment="1">
      <alignment horizontal="left" vertical="center"/>
    </xf>
    <xf numFmtId="0" fontId="29" fillId="0" borderId="5" xfId="0" applyFont="1" applyBorder="1" applyAlignment="1">
      <alignment horizontal="center"/>
    </xf>
    <xf numFmtId="0" fontId="29" fillId="0" borderId="7" xfId="0" applyFont="1" applyBorder="1"/>
    <xf numFmtId="0" fontId="29" fillId="0" borderId="9" xfId="0" applyFont="1" applyBorder="1"/>
    <xf numFmtId="38" fontId="29" fillId="0" borderId="9" xfId="0" applyNumberFormat="1" applyFont="1" applyBorder="1" applyAlignment="1">
      <alignment horizontal="center"/>
    </xf>
    <xf numFmtId="0" fontId="49" fillId="0" borderId="3" xfId="2" applyFont="1" applyBorder="1" applyAlignment="1">
      <alignment horizontal="left" vertical="center"/>
    </xf>
    <xf numFmtId="0" fontId="29" fillId="0" borderId="0" xfId="0" applyFont="1" applyBorder="1" applyAlignment="1">
      <alignment horizontal="center"/>
    </xf>
    <xf numFmtId="3" fontId="29" fillId="0" borderId="9" xfId="0" applyNumberFormat="1" applyFont="1" applyFill="1" applyBorder="1" applyAlignment="1">
      <alignment horizontal="center"/>
    </xf>
    <xf numFmtId="0" fontId="45" fillId="6" borderId="5" xfId="0" applyFont="1" applyFill="1" applyBorder="1" applyAlignment="1">
      <alignment horizontal="center" vertical="center" wrapText="1"/>
    </xf>
    <xf numFmtId="0" fontId="45" fillId="6" borderId="0" xfId="0" applyFont="1" applyFill="1" applyBorder="1" applyAlignment="1">
      <alignment vertical="center" wrapText="1"/>
    </xf>
    <xf numFmtId="0" fontId="45" fillId="6" borderId="0" xfId="0" applyFont="1" applyFill="1" applyBorder="1" applyAlignment="1">
      <alignment horizontal="center" vertical="center" wrapText="1"/>
    </xf>
    <xf numFmtId="0" fontId="29" fillId="0" borderId="47" xfId="2" applyFont="1" applyBorder="1" applyAlignment="1">
      <alignment horizontal="center" wrapText="1"/>
    </xf>
    <xf numFmtId="0" fontId="29" fillId="0" borderId="0" xfId="2" applyFont="1" applyBorder="1" applyAlignment="1">
      <alignment horizontal="center"/>
    </xf>
    <xf numFmtId="0" fontId="29" fillId="0" borderId="9" xfId="0" applyFont="1" applyBorder="1" applyAlignment="1">
      <alignment horizontal="center"/>
    </xf>
    <xf numFmtId="0" fontId="29" fillId="0" borderId="0" xfId="0" applyFont="1" applyAlignment="1">
      <alignment horizontal="center"/>
    </xf>
    <xf numFmtId="0" fontId="32" fillId="0" borderId="3" xfId="2" applyFont="1" applyBorder="1" applyAlignment="1">
      <alignment horizontal="center" vertical="center"/>
    </xf>
    <xf numFmtId="0" fontId="29" fillId="0" borderId="5" xfId="2" applyFont="1" applyBorder="1" applyAlignment="1">
      <alignment horizontal="center"/>
    </xf>
    <xf numFmtId="0" fontId="29" fillId="0" borderId="7" xfId="0" applyFont="1" applyBorder="1" applyAlignment="1">
      <alignment horizontal="center"/>
    </xf>
    <xf numFmtId="0" fontId="29" fillId="0" borderId="5" xfId="0" applyFont="1" applyFill="1" applyBorder="1" applyAlignment="1">
      <alignment horizontal="center"/>
    </xf>
    <xf numFmtId="38" fontId="29" fillId="0" borderId="0" xfId="0" applyNumberFormat="1" applyFont="1" applyFill="1" applyBorder="1"/>
    <xf numFmtId="1" fontId="2" fillId="0" borderId="5" xfId="0" applyNumberFormat="1" applyFont="1" applyFill="1" applyBorder="1" applyAlignment="1">
      <alignment horizontal="center"/>
    </xf>
    <xf numFmtId="1" fontId="29" fillId="0" borderId="0" xfId="0" applyNumberFormat="1" applyFont="1" applyFill="1" applyBorder="1" applyAlignment="1">
      <alignment horizontal="center"/>
    </xf>
    <xf numFmtId="0" fontId="29" fillId="0" borderId="0" xfId="0" applyFont="1" applyFill="1" applyBorder="1" applyAlignment="1">
      <alignment horizontal="center"/>
    </xf>
    <xf numFmtId="3" fontId="29" fillId="0" borderId="47" xfId="2" applyNumberFormat="1" applyFont="1" applyBorder="1" applyAlignment="1">
      <alignment horizontal="center" wrapText="1"/>
    </xf>
    <xf numFmtId="3" fontId="29" fillId="0" borderId="0" xfId="2" applyNumberFormat="1" applyFont="1" applyBorder="1" applyAlignment="1">
      <alignment horizontal="center"/>
    </xf>
    <xf numFmtId="3" fontId="29" fillId="0" borderId="0" xfId="0" applyNumberFormat="1" applyFont="1" applyBorder="1" applyAlignment="1">
      <alignment horizontal="center"/>
    </xf>
    <xf numFmtId="3" fontId="45" fillId="6" borderId="0" xfId="0" applyNumberFormat="1" applyFont="1" applyFill="1" applyBorder="1" applyAlignment="1">
      <alignment horizontal="center" vertical="center" wrapText="1"/>
    </xf>
    <xf numFmtId="3" fontId="29" fillId="0" borderId="0" xfId="0" applyNumberFormat="1" applyFont="1" applyFill="1" applyBorder="1" applyAlignment="1">
      <alignment horizontal="center"/>
    </xf>
    <xf numFmtId="3" fontId="29" fillId="0" borderId="0" xfId="0" applyNumberFormat="1" applyFont="1" applyAlignment="1">
      <alignment horizontal="center"/>
    </xf>
    <xf numFmtId="3" fontId="29" fillId="0" borderId="0" xfId="3" applyNumberFormat="1" applyFont="1"/>
    <xf numFmtId="0" fontId="43" fillId="0" borderId="0" xfId="0" applyFont="1" applyAlignment="1">
      <alignment vertical="center" wrapText="1"/>
    </xf>
    <xf numFmtId="0" fontId="44" fillId="0" borderId="0" xfId="8"/>
    <xf numFmtId="0" fontId="45" fillId="0" borderId="0" xfId="0" applyFont="1"/>
    <xf numFmtId="0" fontId="32" fillId="0" borderId="0" xfId="2" applyFont="1" applyAlignment="1">
      <alignment horizontal="left" vertical="center"/>
    </xf>
    <xf numFmtId="0" fontId="29" fillId="0" borderId="0" xfId="2" applyFont="1" applyFill="1" applyAlignment="1">
      <alignment wrapText="1"/>
    </xf>
    <xf numFmtId="0" fontId="29" fillId="0" borderId="0" xfId="2" applyFont="1" applyAlignment="1">
      <alignment horizontal="left" vertical="center"/>
    </xf>
    <xf numFmtId="0" fontId="29" fillId="0" borderId="0" xfId="2" applyFont="1" applyFill="1"/>
    <xf numFmtId="38" fontId="29" fillId="0" borderId="0" xfId="0" applyNumberFormat="1" applyFont="1" applyFill="1" applyAlignment="1">
      <alignment horizontal="center"/>
    </xf>
    <xf numFmtId="0" fontId="29" fillId="6" borderId="0" xfId="0" applyFont="1" applyFill="1" applyAlignment="1">
      <alignment horizontal="center" vertical="center" wrapText="1"/>
    </xf>
    <xf numFmtId="0" fontId="29" fillId="6" borderId="0" xfId="0" applyFont="1" applyFill="1" applyAlignment="1">
      <alignment vertical="center" wrapText="1"/>
    </xf>
    <xf numFmtId="1" fontId="1" fillId="0" borderId="0" xfId="0" applyNumberFormat="1" applyFont="1"/>
    <xf numFmtId="38" fontId="29" fillId="8" borderId="0" xfId="0" applyNumberFormat="1" applyFont="1" applyFill="1" applyAlignment="1">
      <alignment horizontal="center"/>
    </xf>
    <xf numFmtId="38" fontId="29" fillId="0" borderId="0" xfId="0" applyNumberFormat="1" applyFont="1"/>
    <xf numFmtId="38" fontId="51" fillId="13" borderId="0" xfId="0" applyNumberFormat="1" applyFont="1" applyFill="1" applyBorder="1" applyAlignment="1" applyProtection="1">
      <alignment horizontal="right" vertical="center"/>
      <protection hidden="1"/>
    </xf>
    <xf numFmtId="0" fontId="29" fillId="6" borderId="0" xfId="0" applyFont="1" applyFill="1" applyAlignment="1">
      <alignment horizontal="center"/>
    </xf>
    <xf numFmtId="0" fontId="29" fillId="6" borderId="0" xfId="0" applyFont="1" applyFill="1"/>
    <xf numFmtId="1" fontId="1" fillId="6" borderId="0" xfId="0" applyNumberFormat="1" applyFont="1" applyFill="1"/>
    <xf numFmtId="38" fontId="29" fillId="6" borderId="0" xfId="0" applyNumberFormat="1" applyFont="1" applyFill="1" applyAlignment="1">
      <alignment horizontal="center"/>
    </xf>
    <xf numFmtId="169" fontId="29" fillId="0" borderId="0" xfId="0" applyNumberFormat="1" applyFont="1"/>
    <xf numFmtId="0" fontId="29" fillId="11" borderId="0" xfId="0" applyFont="1" applyFill="1"/>
    <xf numFmtId="38" fontId="29" fillId="11" borderId="0" xfId="0" applyNumberFormat="1" applyFont="1" applyFill="1" applyAlignment="1">
      <alignment horizontal="center"/>
    </xf>
    <xf numFmtId="3" fontId="52" fillId="0" borderId="0" xfId="0" applyNumberFormat="1" applyFont="1"/>
    <xf numFmtId="3" fontId="29" fillId="0" borderId="0" xfId="0" applyNumberFormat="1" applyFont="1" applyFill="1"/>
    <xf numFmtId="3" fontId="45" fillId="0" borderId="0" xfId="3" applyNumberFormat="1" applyFont="1"/>
    <xf numFmtId="0" fontId="45" fillId="0" borderId="0" xfId="0" applyFont="1" applyAlignment="1">
      <alignment horizontal="right"/>
    </xf>
    <xf numFmtId="3" fontId="53" fillId="0" borderId="0" xfId="0" applyNumberFormat="1" applyFont="1"/>
    <xf numFmtId="0" fontId="54" fillId="0" borderId="5" xfId="0" applyFont="1" applyFill="1" applyBorder="1" applyAlignment="1">
      <alignment horizontal="center"/>
    </xf>
    <xf numFmtId="0" fontId="54" fillId="0" borderId="0" xfId="0" applyFont="1" applyFill="1" applyBorder="1"/>
    <xf numFmtId="38" fontId="54" fillId="0" borderId="0" xfId="0" applyNumberFormat="1" applyFont="1" applyFill="1" applyBorder="1"/>
    <xf numFmtId="1" fontId="55" fillId="0" borderId="5" xfId="0" applyNumberFormat="1" applyFont="1" applyFill="1" applyBorder="1" applyAlignment="1">
      <alignment horizontal="center"/>
    </xf>
    <xf numFmtId="1" fontId="54" fillId="0" borderId="0" xfId="0" applyNumberFormat="1" applyFont="1" applyFill="1" applyBorder="1" applyAlignment="1">
      <alignment horizontal="center"/>
    </xf>
    <xf numFmtId="3" fontId="54" fillId="0" borderId="0" xfId="0" applyNumberFormat="1" applyFont="1" applyFill="1" applyBorder="1" applyAlignment="1">
      <alignment horizontal="center"/>
    </xf>
    <xf numFmtId="38" fontId="54" fillId="0" borderId="0" xfId="0" applyNumberFormat="1" applyFont="1" applyFill="1" applyBorder="1" applyAlignment="1">
      <alignment horizontal="center"/>
    </xf>
    <xf numFmtId="0" fontId="45" fillId="0" borderId="5" xfId="0" applyFont="1" applyFill="1" applyBorder="1" applyAlignment="1">
      <alignment horizontal="center"/>
    </xf>
    <xf numFmtId="0" fontId="45" fillId="0" borderId="0" xfId="0" applyFont="1" applyFill="1" applyBorder="1"/>
    <xf numFmtId="38" fontId="45" fillId="0" borderId="0" xfId="0" applyNumberFormat="1" applyFont="1" applyFill="1" applyBorder="1"/>
    <xf numFmtId="1" fontId="38" fillId="0" borderId="5" xfId="0" applyNumberFormat="1" applyFont="1" applyFill="1" applyBorder="1" applyAlignment="1">
      <alignment horizontal="center"/>
    </xf>
    <xf numFmtId="1" fontId="45" fillId="0" borderId="0" xfId="0" applyNumberFormat="1" applyFont="1" applyFill="1" applyBorder="1" applyAlignment="1">
      <alignment horizontal="center"/>
    </xf>
    <xf numFmtId="3" fontId="45" fillId="0" borderId="0" xfId="0" applyNumberFormat="1" applyFont="1" applyFill="1" applyBorder="1" applyAlignment="1">
      <alignment horizontal="center"/>
    </xf>
    <xf numFmtId="38" fontId="45" fillId="0" borderId="0" xfId="0" applyNumberFormat="1" applyFont="1" applyFill="1" applyBorder="1" applyAlignment="1">
      <alignment horizontal="center"/>
    </xf>
    <xf numFmtId="38" fontId="48" fillId="0" borderId="0" xfId="0" applyNumberFormat="1" applyFont="1" applyFill="1" applyAlignment="1">
      <alignment horizontal="center"/>
    </xf>
    <xf numFmtId="0" fontId="48" fillId="0" borderId="0" xfId="0" applyFont="1" applyFill="1"/>
    <xf numFmtId="0" fontId="45" fillId="0" borderId="0" xfId="0" applyFont="1" applyFill="1" applyAlignment="1">
      <alignment horizontal="center"/>
    </xf>
    <xf numFmtId="0" fontId="48" fillId="0" borderId="0" xfId="0" applyFont="1" applyFill="1" applyAlignment="1">
      <alignment horizontal="center"/>
    </xf>
    <xf numFmtId="3" fontId="48" fillId="0" borderId="0" xfId="0" applyNumberFormat="1" applyFont="1" applyFill="1" applyAlignment="1">
      <alignment horizontal="center"/>
    </xf>
    <xf numFmtId="0" fontId="45" fillId="0" borderId="0" xfId="0" applyFont="1" applyFill="1"/>
    <xf numFmtId="38" fontId="45" fillId="0" borderId="0" xfId="0" applyNumberFormat="1" applyFont="1" applyFill="1" applyAlignment="1">
      <alignment horizontal="center"/>
    </xf>
    <xf numFmtId="4" fontId="0" fillId="0" borderId="0" xfId="0" applyNumberFormat="1"/>
    <xf numFmtId="4" fontId="26" fillId="0" borderId="0" xfId="0" applyNumberFormat="1" applyFont="1"/>
    <xf numFmtId="0" fontId="56" fillId="6" borderId="0" xfId="0" applyFont="1" applyFill="1" applyBorder="1" applyAlignment="1">
      <alignment horizontal="center" vertical="center" wrapText="1"/>
    </xf>
    <xf numFmtId="0" fontId="18" fillId="4" borderId="2" xfId="0" applyFont="1" applyFill="1" applyBorder="1" applyAlignment="1">
      <alignment horizontal="center"/>
    </xf>
    <xf numFmtId="0" fontId="18" fillId="4" borderId="13" xfId="0" applyFont="1" applyFill="1" applyBorder="1" applyAlignment="1">
      <alignment horizontal="center"/>
    </xf>
    <xf numFmtId="0" fontId="0" fillId="0" borderId="15" xfId="0" applyBorder="1" applyAlignment="1">
      <alignment horizontal="left" vertical="center" wrapText="1"/>
    </xf>
    <xf numFmtId="0" fontId="18" fillId="0" borderId="15" xfId="0" applyFont="1" applyBorder="1" applyAlignment="1">
      <alignment horizontal="left" vertical="center" wrapText="1"/>
    </xf>
    <xf numFmtId="0" fontId="0" fillId="0" borderId="15" xfId="0" applyBorder="1" applyAlignment="1">
      <alignment vertical="center" wrapText="1"/>
    </xf>
    <xf numFmtId="0" fontId="18" fillId="0" borderId="15" xfId="0" applyFont="1" applyBorder="1" applyAlignment="1">
      <alignment vertical="center" wrapText="1"/>
    </xf>
    <xf numFmtId="0" fontId="23" fillId="0" borderId="16" xfId="0" applyFont="1" applyBorder="1" applyAlignment="1">
      <alignment horizontal="justify"/>
    </xf>
    <xf numFmtId="0" fontId="23" fillId="0" borderId="0" xfId="0" applyFont="1" applyBorder="1" applyAlignment="1">
      <alignment horizontal="justify"/>
    </xf>
    <xf numFmtId="0" fontId="23" fillId="0" borderId="17" xfId="0" applyFont="1" applyBorder="1" applyAlignment="1">
      <alignment horizontal="justify"/>
    </xf>
    <xf numFmtId="0" fontId="24" fillId="0" borderId="16" xfId="0" applyFont="1" applyBorder="1" applyAlignment="1">
      <alignment horizontal="left" wrapText="1"/>
    </xf>
    <xf numFmtId="0" fontId="24" fillId="0" borderId="0" xfId="0" applyFont="1" applyBorder="1" applyAlignment="1">
      <alignment horizontal="left" wrapText="1"/>
    </xf>
    <xf numFmtId="0" fontId="24" fillId="0" borderId="17" xfId="0" applyFont="1" applyBorder="1" applyAlignment="1">
      <alignment horizontal="left" wrapText="1"/>
    </xf>
    <xf numFmtId="0" fontId="15" fillId="0" borderId="20" xfId="0" applyFont="1" applyBorder="1" applyAlignment="1">
      <alignment horizontal="left"/>
    </xf>
    <xf numFmtId="0" fontId="15" fillId="0" borderId="21" xfId="0" applyFont="1" applyBorder="1" applyAlignment="1">
      <alignment horizontal="left"/>
    </xf>
    <xf numFmtId="0" fontId="15" fillId="0" borderId="22" xfId="0" applyFont="1" applyBorder="1" applyAlignment="1">
      <alignment horizontal="left"/>
    </xf>
    <xf numFmtId="0" fontId="0" fillId="0" borderId="1" xfId="0" applyBorder="1" applyAlignment="1">
      <alignment vertical="center" wrapText="1"/>
    </xf>
    <xf numFmtId="0" fontId="18" fillId="0" borderId="13" xfId="0" applyFont="1" applyBorder="1" applyAlignment="1">
      <alignment vertical="center" wrapText="1"/>
    </xf>
    <xf numFmtId="0" fontId="43" fillId="0" borderId="0" xfId="0" applyFont="1" applyAlignment="1">
      <alignment horizontal="left" vertical="top" wrapText="1"/>
    </xf>
    <xf numFmtId="0" fontId="29" fillId="0" borderId="0" xfId="0" applyFont="1" applyAlignment="1">
      <alignment horizontal="left" vertical="top" wrapText="1"/>
    </xf>
  </cellXfs>
  <cellStyles count="9">
    <cellStyle name="Comma" xfId="3" builtinId="3"/>
    <cellStyle name="Currency" xfId="4" builtinId="4"/>
    <cellStyle name="Default" xfId="1"/>
    <cellStyle name="Hyperlink" xfId="8" builtinId="8"/>
    <cellStyle name="Normal" xfId="0" builtinId="0"/>
    <cellStyle name="Normal_07 - MET enro" xfId="2"/>
    <cellStyle name="Normal_Sheet1" xfId="6"/>
    <cellStyle name="Normal_Sheet1_1" xfId="7"/>
    <cellStyle name="Note" xfId="5" builtinId="10"/>
  </cellStyles>
  <dxfs count="2">
    <dxf>
      <font>
        <condense val="0"/>
        <extend val="0"/>
        <color indexed="9"/>
      </font>
      <fill>
        <patternFill patternType="solid">
          <bgColor indexed="10"/>
        </patternFill>
      </fill>
    </dxf>
    <dxf>
      <font>
        <color rgb="FF9C0006"/>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CC9900"/>
      <rgbColor rgb="00993366"/>
      <rgbColor rgb="00FFFFCC"/>
      <rgbColor rgb="00CCFFFF"/>
      <rgbColor rgb="00660066"/>
      <rgbColor rgb="00FF8080"/>
      <rgbColor rgb="000066CC"/>
      <rgbColor rgb="00CCCCFF"/>
      <rgbColor rgb="00DFDF81"/>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8E8E8"/>
      <color rgb="FFC4C4BA"/>
      <color rgb="FFE1EFEA"/>
      <color rgb="FFEEF6F3"/>
      <color rgb="FFE5FFF7"/>
      <color rgb="FFE4F9C7"/>
      <color rgb="FFCCC6FA"/>
      <color rgb="FFFFEAAF"/>
      <color rgb="FFFFF2CD"/>
      <color rgb="FFE5B1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METCO\FY18\FY17%20Legislative%20Report\Copy%20of%20SIMS18A_METCO%20student%20enrollment%20count_v2%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chuang/AppData/Local/Packages/Microsoft.MicrosoftEdge_8wekyb3d8bbwe/TempState/Downloads/projected-amounts.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ool x Gr. 11 &amp; 12_18A"/>
      <sheetName val="Sheet2"/>
      <sheetName val="School x Grade_18A"/>
      <sheetName val="District x Grade_18A"/>
      <sheetName val="Sheet3"/>
      <sheetName val="District x Gender_18A"/>
      <sheetName val="District x Race.Ethnicity_18A"/>
      <sheetName val="District x EcoDis_18A"/>
      <sheetName val="District x SWD_18A"/>
      <sheetName val="District x EL_18A"/>
      <sheetName val="District 18A Totals(2)"/>
    </sheetNames>
    <sheetDataSet>
      <sheetData sheetId="0"/>
      <sheetData sheetId="1"/>
      <sheetData sheetId="2"/>
      <sheetData sheetId="3"/>
      <sheetData sheetId="4">
        <row r="1">
          <cell r="A1" t="str">
            <v>Org Code</v>
          </cell>
          <cell r="B1" t="str">
            <v>Org Name</v>
          </cell>
        </row>
        <row r="2">
          <cell r="A2" t="str">
            <v>0445</v>
          </cell>
          <cell r="B2" t="str">
            <v>Abby Kelley Foster Charter Public (District)</v>
          </cell>
        </row>
        <row r="3">
          <cell r="A3" t="str">
            <v>0001</v>
          </cell>
          <cell r="B3" t="str">
            <v>Abington</v>
          </cell>
        </row>
        <row r="4">
          <cell r="A4" t="str">
            <v>0412</v>
          </cell>
          <cell r="B4" t="str">
            <v>Academy Of the Pacific Rim Charter Public (District)</v>
          </cell>
        </row>
        <row r="5">
          <cell r="A5" t="str">
            <v>0002</v>
          </cell>
          <cell r="B5" t="str">
            <v>Acton (non-op)</v>
          </cell>
        </row>
        <row r="6">
          <cell r="A6" t="str">
            <v>0600</v>
          </cell>
          <cell r="B6" t="str">
            <v>Acton-Boxborough</v>
          </cell>
        </row>
        <row r="7">
          <cell r="A7" t="str">
            <v>0003</v>
          </cell>
          <cell r="B7" t="str">
            <v>Acushnet</v>
          </cell>
        </row>
        <row r="8">
          <cell r="A8" t="str">
            <v>0004</v>
          </cell>
          <cell r="B8" t="str">
            <v>Adams (non-op)</v>
          </cell>
        </row>
        <row r="9">
          <cell r="A9" t="str">
            <v>0603</v>
          </cell>
          <cell r="B9" t="str">
            <v>Adams-Cheshire</v>
          </cell>
        </row>
        <row r="10">
          <cell r="A10" t="str">
            <v>0430</v>
          </cell>
          <cell r="B10" t="str">
            <v>Advanced Math and Science Academy Charter (District)</v>
          </cell>
        </row>
        <row r="11">
          <cell r="A11" t="str">
            <v>0005</v>
          </cell>
          <cell r="B11" t="str">
            <v>Agawam</v>
          </cell>
        </row>
        <row r="12">
          <cell r="A12" t="str">
            <v>0006</v>
          </cell>
          <cell r="B12" t="str">
            <v>Alford (non-op)</v>
          </cell>
        </row>
        <row r="13">
          <cell r="A13" t="str">
            <v>0409</v>
          </cell>
          <cell r="B13" t="str">
            <v>Alma del Mar Charter School (District)</v>
          </cell>
        </row>
        <row r="14">
          <cell r="A14" t="str">
            <v>0007</v>
          </cell>
          <cell r="B14" t="str">
            <v>Amesbury</v>
          </cell>
        </row>
        <row r="15">
          <cell r="A15" t="str">
            <v>0008</v>
          </cell>
          <cell r="B15" t="str">
            <v>Amherst</v>
          </cell>
        </row>
        <row r="16">
          <cell r="A16" t="str">
            <v>0605</v>
          </cell>
          <cell r="B16" t="str">
            <v>Amherst-Pelham</v>
          </cell>
        </row>
        <row r="17">
          <cell r="A17" t="str">
            <v>0009</v>
          </cell>
          <cell r="B17" t="str">
            <v>Andover</v>
          </cell>
        </row>
        <row r="18">
          <cell r="A18" t="str">
            <v>0104</v>
          </cell>
          <cell r="B18" t="str">
            <v>Aquinnah (non-op)</v>
          </cell>
        </row>
        <row r="19">
          <cell r="A19" t="str">
            <v>3509</v>
          </cell>
          <cell r="B19" t="str">
            <v>Argosy Collegiate Charter School (District)</v>
          </cell>
        </row>
        <row r="20">
          <cell r="A20" t="str">
            <v>0010</v>
          </cell>
          <cell r="B20" t="str">
            <v>Arlington</v>
          </cell>
        </row>
        <row r="21">
          <cell r="A21" t="str">
            <v>0011</v>
          </cell>
          <cell r="B21" t="str">
            <v>Ashburnham (non-op)</v>
          </cell>
        </row>
        <row r="22">
          <cell r="A22" t="str">
            <v>0610</v>
          </cell>
          <cell r="B22" t="str">
            <v>Ashburnham-Westminster</v>
          </cell>
        </row>
        <row r="23">
          <cell r="A23" t="str">
            <v>0012</v>
          </cell>
          <cell r="B23" t="str">
            <v>Ashby (non-op)</v>
          </cell>
        </row>
        <row r="24">
          <cell r="A24" t="str">
            <v>0013</v>
          </cell>
          <cell r="B24" t="str">
            <v>Ashfield (non-op)</v>
          </cell>
        </row>
        <row r="25">
          <cell r="A25" t="str">
            <v>0014</v>
          </cell>
          <cell r="B25" t="str">
            <v>Ashland</v>
          </cell>
        </row>
        <row r="26">
          <cell r="A26" t="str">
            <v>0801</v>
          </cell>
          <cell r="B26" t="str">
            <v>Assabet Valley Regional Vocational Technical</v>
          </cell>
        </row>
        <row r="27">
          <cell r="A27" t="str">
            <v>0015</v>
          </cell>
          <cell r="B27" t="str">
            <v>Athol (non-op)</v>
          </cell>
        </row>
        <row r="28">
          <cell r="A28" t="str">
            <v>0615</v>
          </cell>
          <cell r="B28" t="str">
            <v>Athol-Royalston</v>
          </cell>
        </row>
        <row r="29">
          <cell r="A29" t="str">
            <v>0491</v>
          </cell>
          <cell r="B29" t="str">
            <v>Atlantis Charter (District)</v>
          </cell>
        </row>
        <row r="30">
          <cell r="A30" t="str">
            <v>0016</v>
          </cell>
          <cell r="B30" t="str">
            <v>Attleboro</v>
          </cell>
        </row>
        <row r="31">
          <cell r="A31" t="str">
            <v>0017</v>
          </cell>
          <cell r="B31" t="str">
            <v>Auburn</v>
          </cell>
        </row>
        <row r="32">
          <cell r="A32" t="str">
            <v>0018</v>
          </cell>
          <cell r="B32" t="str">
            <v>Avon</v>
          </cell>
        </row>
        <row r="33">
          <cell r="A33" t="str">
            <v>0019</v>
          </cell>
          <cell r="B33" t="str">
            <v>Ayer (non-op)</v>
          </cell>
        </row>
        <row r="34">
          <cell r="A34" t="str">
            <v>0616</v>
          </cell>
          <cell r="B34" t="str">
            <v>Ayer Shirley School District</v>
          </cell>
        </row>
        <row r="35">
          <cell r="A35" t="str">
            <v>0020</v>
          </cell>
          <cell r="B35" t="str">
            <v>Barnstable</v>
          </cell>
        </row>
        <row r="36">
          <cell r="A36" t="str">
            <v>0427</v>
          </cell>
          <cell r="B36" t="str">
            <v>Barnstable Community Horace Mann Charter Public (District)</v>
          </cell>
        </row>
        <row r="37">
          <cell r="A37" t="str">
            <v>0021</v>
          </cell>
          <cell r="B37" t="str">
            <v>Barre (non-op)</v>
          </cell>
        </row>
        <row r="38">
          <cell r="A38" t="str">
            <v>3502</v>
          </cell>
          <cell r="B38" t="str">
            <v>Baystate Academy Charter Public School (District)</v>
          </cell>
        </row>
        <row r="39">
          <cell r="A39" t="str">
            <v>0022</v>
          </cell>
          <cell r="B39" t="str">
            <v>Becket (non-op)</v>
          </cell>
        </row>
        <row r="40">
          <cell r="A40" t="str">
            <v>0023</v>
          </cell>
          <cell r="B40" t="str">
            <v>Bedford</v>
          </cell>
        </row>
        <row r="41">
          <cell r="A41" t="str">
            <v>0024</v>
          </cell>
          <cell r="B41" t="str">
            <v>Belchertown</v>
          </cell>
        </row>
        <row r="42">
          <cell r="A42" t="str">
            <v>0025</v>
          </cell>
          <cell r="B42" t="str">
            <v>Bellingham</v>
          </cell>
        </row>
        <row r="43">
          <cell r="A43" t="str">
            <v>0026</v>
          </cell>
          <cell r="B43" t="str">
            <v>Belmont</v>
          </cell>
        </row>
        <row r="44">
          <cell r="A44" t="str">
            <v>0420</v>
          </cell>
          <cell r="B44" t="str">
            <v>Benjamin Banneker Charter Public (District)</v>
          </cell>
        </row>
        <row r="45">
          <cell r="A45" t="str">
            <v>0447</v>
          </cell>
          <cell r="B45" t="str">
            <v>Benjamin Franklin Classical Charter Public (District)</v>
          </cell>
        </row>
        <row r="46">
          <cell r="A46" t="str">
            <v>3511</v>
          </cell>
          <cell r="B46" t="str">
            <v>Bentley Academy Charter School (District)</v>
          </cell>
        </row>
        <row r="47">
          <cell r="A47" t="str">
            <v>0027</v>
          </cell>
          <cell r="B47" t="str">
            <v>Berkley</v>
          </cell>
        </row>
        <row r="48">
          <cell r="A48" t="str">
            <v>0414</v>
          </cell>
          <cell r="B48" t="str">
            <v>Berkshire Arts and Technology Charter Public (District)</v>
          </cell>
        </row>
        <row r="49">
          <cell r="A49" t="str">
            <v>0618</v>
          </cell>
          <cell r="B49" t="str">
            <v>Berkshire Hills</v>
          </cell>
        </row>
        <row r="50">
          <cell r="A50" t="str">
            <v>0028</v>
          </cell>
          <cell r="B50" t="str">
            <v>Berlin</v>
          </cell>
        </row>
        <row r="51">
          <cell r="A51" t="str">
            <v>0620</v>
          </cell>
          <cell r="B51" t="str">
            <v>Berlin-Boylston</v>
          </cell>
        </row>
        <row r="52">
          <cell r="A52" t="str">
            <v>0029</v>
          </cell>
          <cell r="B52" t="str">
            <v>Bernardston (non-op)</v>
          </cell>
        </row>
        <row r="53">
          <cell r="A53" t="str">
            <v>0030</v>
          </cell>
          <cell r="B53" t="str">
            <v>Beverly</v>
          </cell>
        </row>
        <row r="54">
          <cell r="A54" t="str">
            <v>0031</v>
          </cell>
          <cell r="B54" t="str">
            <v>Billerica</v>
          </cell>
        </row>
        <row r="55">
          <cell r="A55" t="str">
            <v>0032</v>
          </cell>
          <cell r="B55" t="str">
            <v>Blackstone (non-op)</v>
          </cell>
        </row>
        <row r="56">
          <cell r="A56" t="str">
            <v>0805</v>
          </cell>
          <cell r="B56" t="str">
            <v>Blackstone Valley Regional Vocational Technical</v>
          </cell>
        </row>
        <row r="57">
          <cell r="A57" t="str">
            <v>0622</v>
          </cell>
          <cell r="B57" t="str">
            <v>Blackstone-Millville</v>
          </cell>
        </row>
        <row r="58">
          <cell r="A58" t="str">
            <v>0033</v>
          </cell>
          <cell r="B58" t="str">
            <v>Blandford (non-op)</v>
          </cell>
        </row>
        <row r="59">
          <cell r="A59" t="str">
            <v>0806</v>
          </cell>
          <cell r="B59" t="str">
            <v>Blue Hills Regional Vocational Technical</v>
          </cell>
        </row>
        <row r="60">
          <cell r="A60" t="str">
            <v>0034</v>
          </cell>
          <cell r="B60" t="str">
            <v>Bolton (non-op)</v>
          </cell>
        </row>
        <row r="61">
          <cell r="A61" t="str">
            <v>0035</v>
          </cell>
          <cell r="B61" t="str">
            <v>Boston</v>
          </cell>
        </row>
        <row r="62">
          <cell r="A62" t="str">
            <v>0449</v>
          </cell>
          <cell r="B62" t="str">
            <v>Boston Collegiate Charter (District)</v>
          </cell>
        </row>
        <row r="63">
          <cell r="A63" t="str">
            <v>0424</v>
          </cell>
          <cell r="B63" t="str">
            <v>Boston Day and Evening Academy Charter (District)</v>
          </cell>
        </row>
        <row r="64">
          <cell r="A64" t="str">
            <v>0411</v>
          </cell>
          <cell r="B64" t="str">
            <v>Boston Green Academy Horace Mann Charter School (District)</v>
          </cell>
        </row>
        <row r="65">
          <cell r="A65" t="str">
            <v>0416</v>
          </cell>
          <cell r="B65" t="str">
            <v>Boston Preparatory Charter Public (District)</v>
          </cell>
        </row>
        <row r="66">
          <cell r="A66" t="str">
            <v>0481</v>
          </cell>
          <cell r="B66" t="str">
            <v>Boston Renaissance Charter Public (District)</v>
          </cell>
        </row>
        <row r="67">
          <cell r="A67" t="str">
            <v>0036</v>
          </cell>
          <cell r="B67" t="str">
            <v>Bourne</v>
          </cell>
        </row>
        <row r="68">
          <cell r="A68" t="str">
            <v>0037</v>
          </cell>
          <cell r="B68" t="str">
            <v>Boxborough (non-op)</v>
          </cell>
        </row>
        <row r="69">
          <cell r="A69" t="str">
            <v>0038</v>
          </cell>
          <cell r="B69" t="str">
            <v>Boxford</v>
          </cell>
        </row>
        <row r="70">
          <cell r="A70" t="str">
            <v>0039</v>
          </cell>
          <cell r="B70" t="str">
            <v>Boylston</v>
          </cell>
        </row>
        <row r="71">
          <cell r="A71" t="str">
            <v>0040</v>
          </cell>
          <cell r="B71" t="str">
            <v>Braintree</v>
          </cell>
        </row>
        <row r="72">
          <cell r="A72" t="str">
            <v>0041</v>
          </cell>
          <cell r="B72" t="str">
            <v>Brewster</v>
          </cell>
        </row>
        <row r="73">
          <cell r="A73" t="str">
            <v>0417</v>
          </cell>
          <cell r="B73" t="str">
            <v>Bridge Boston Charter School (District)</v>
          </cell>
        </row>
        <row r="74">
          <cell r="A74" t="str">
            <v>0042</v>
          </cell>
          <cell r="B74" t="str">
            <v>Bridgewater (non-op)</v>
          </cell>
        </row>
        <row r="75">
          <cell r="A75" t="str">
            <v>0625</v>
          </cell>
          <cell r="B75" t="str">
            <v>Bridgewater-Raynham</v>
          </cell>
        </row>
        <row r="76">
          <cell r="A76" t="str">
            <v>0043</v>
          </cell>
          <cell r="B76" t="str">
            <v>Brimfield</v>
          </cell>
        </row>
        <row r="77">
          <cell r="A77" t="str">
            <v>0910</v>
          </cell>
          <cell r="B77" t="str">
            <v>Bristol County Agricultural</v>
          </cell>
        </row>
        <row r="78">
          <cell r="A78" t="str">
            <v>0810</v>
          </cell>
          <cell r="B78" t="str">
            <v>Bristol-Plymouth Regional Vocational Technical</v>
          </cell>
        </row>
        <row r="79">
          <cell r="A79" t="str">
            <v>0044</v>
          </cell>
          <cell r="B79" t="str">
            <v>Brockton</v>
          </cell>
        </row>
        <row r="80">
          <cell r="A80" t="str">
            <v>0428</v>
          </cell>
          <cell r="B80" t="str">
            <v>Brooke Charter School (District)</v>
          </cell>
        </row>
        <row r="81">
          <cell r="A81" t="str">
            <v>0045</v>
          </cell>
          <cell r="B81" t="str">
            <v>Brookfield</v>
          </cell>
        </row>
        <row r="82">
          <cell r="A82" t="str">
            <v>0046</v>
          </cell>
          <cell r="B82" t="str">
            <v>Brookline</v>
          </cell>
        </row>
        <row r="83">
          <cell r="A83" t="str">
            <v>0047</v>
          </cell>
          <cell r="B83" t="str">
            <v>Buckland (non-op)</v>
          </cell>
        </row>
        <row r="84">
          <cell r="A84" t="str">
            <v>0048</v>
          </cell>
          <cell r="B84" t="str">
            <v>Burlington</v>
          </cell>
        </row>
        <row r="85">
          <cell r="A85" t="str">
            <v>0049</v>
          </cell>
          <cell r="B85" t="str">
            <v>Cambridge</v>
          </cell>
        </row>
        <row r="86">
          <cell r="A86" t="str">
            <v>0050</v>
          </cell>
          <cell r="B86" t="str">
            <v>Canton</v>
          </cell>
        </row>
        <row r="87">
          <cell r="A87" t="str">
            <v>0432</v>
          </cell>
          <cell r="B87" t="str">
            <v>Cape Cod Lighthouse Charter (District)</v>
          </cell>
        </row>
        <row r="88">
          <cell r="A88" t="str">
            <v>0815</v>
          </cell>
          <cell r="B88" t="str">
            <v>Cape Cod Regional Vocational Technical</v>
          </cell>
        </row>
        <row r="89">
          <cell r="A89" t="str">
            <v>0051</v>
          </cell>
          <cell r="B89" t="str">
            <v>Carlisle</v>
          </cell>
        </row>
        <row r="90">
          <cell r="A90" t="str">
            <v>0052</v>
          </cell>
          <cell r="B90" t="str">
            <v>Carver</v>
          </cell>
        </row>
        <row r="91">
          <cell r="A91" t="str">
            <v>0635</v>
          </cell>
          <cell r="B91" t="str">
            <v>Central Berkshire</v>
          </cell>
        </row>
        <row r="92">
          <cell r="A92" t="str">
            <v>0053</v>
          </cell>
          <cell r="B92" t="str">
            <v>Charlemont (non-op)</v>
          </cell>
        </row>
        <row r="93">
          <cell r="A93" t="str">
            <v>0054</v>
          </cell>
          <cell r="B93" t="str">
            <v>Charlton (non-op)</v>
          </cell>
        </row>
        <row r="94">
          <cell r="A94" t="str">
            <v>0055</v>
          </cell>
          <cell r="B94" t="str">
            <v>Chatham (non-op)</v>
          </cell>
        </row>
        <row r="95">
          <cell r="A95" t="str">
            <v>0056</v>
          </cell>
          <cell r="B95" t="str">
            <v>Chelmsford</v>
          </cell>
        </row>
        <row r="96">
          <cell r="A96" t="str">
            <v>0057</v>
          </cell>
          <cell r="B96" t="str">
            <v>Chelsea</v>
          </cell>
        </row>
        <row r="97">
          <cell r="A97" t="str">
            <v>0058</v>
          </cell>
          <cell r="B97" t="str">
            <v>Cheshire (non-op)</v>
          </cell>
        </row>
        <row r="98">
          <cell r="A98" t="str">
            <v>0059</v>
          </cell>
          <cell r="B98" t="str">
            <v>Chester (non-op)</v>
          </cell>
        </row>
        <row r="99">
          <cell r="A99" t="str">
            <v>0060</v>
          </cell>
          <cell r="B99" t="str">
            <v>Chesterfield (non-op)</v>
          </cell>
        </row>
        <row r="100">
          <cell r="A100" t="str">
            <v>0632</v>
          </cell>
          <cell r="B100" t="str">
            <v>Chesterfield-Goshen</v>
          </cell>
        </row>
        <row r="101">
          <cell r="A101" t="str">
            <v>0061</v>
          </cell>
          <cell r="B101" t="str">
            <v>Chicopee</v>
          </cell>
        </row>
        <row r="102">
          <cell r="A102" t="str">
            <v>0062</v>
          </cell>
          <cell r="B102" t="str">
            <v>Chilmark (non-op)</v>
          </cell>
        </row>
        <row r="103">
          <cell r="A103" t="str">
            <v>0418</v>
          </cell>
          <cell r="B103" t="str">
            <v>Christa McAuliffe Charter Public (District)</v>
          </cell>
        </row>
        <row r="104">
          <cell r="A104" t="str">
            <v>0437</v>
          </cell>
          <cell r="B104" t="str">
            <v>City on a Hill Charter Public School Circuit Street (District)</v>
          </cell>
        </row>
        <row r="105">
          <cell r="A105" t="str">
            <v>3504</v>
          </cell>
          <cell r="B105" t="str">
            <v>City on a Hill Charter Public School Dudley Square (District)</v>
          </cell>
        </row>
        <row r="106">
          <cell r="A106" t="str">
            <v>3507</v>
          </cell>
          <cell r="B106" t="str">
            <v>City on a Hill Charter Public School New Bedford (District)</v>
          </cell>
        </row>
        <row r="107">
          <cell r="A107" t="str">
            <v>0063</v>
          </cell>
          <cell r="B107" t="str">
            <v>Clarksburg</v>
          </cell>
        </row>
        <row r="108">
          <cell r="A108" t="str">
            <v>0064</v>
          </cell>
          <cell r="B108" t="str">
            <v>Clinton</v>
          </cell>
        </row>
        <row r="109">
          <cell r="A109" t="str">
            <v>0438</v>
          </cell>
          <cell r="B109" t="str">
            <v>Codman Academy Charter Public (District)</v>
          </cell>
        </row>
        <row r="110">
          <cell r="A110" t="str">
            <v>0065</v>
          </cell>
          <cell r="B110" t="str">
            <v>Cohasset</v>
          </cell>
        </row>
        <row r="111">
          <cell r="A111" t="str">
            <v>3503</v>
          </cell>
          <cell r="B111" t="str">
            <v>Collegiate Charter School of Lowell (District)</v>
          </cell>
        </row>
        <row r="112">
          <cell r="A112" t="str">
            <v>0066</v>
          </cell>
          <cell r="B112" t="str">
            <v>Colrain (non-op)</v>
          </cell>
        </row>
        <row r="113">
          <cell r="A113" t="str">
            <v>0436</v>
          </cell>
          <cell r="B113" t="str">
            <v>Community Charter School of Cambridge (District)</v>
          </cell>
        </row>
        <row r="114">
          <cell r="A114" t="str">
            <v>0426</v>
          </cell>
          <cell r="B114" t="str">
            <v>Community Day Charter Public School - Gateway (District)</v>
          </cell>
        </row>
        <row r="115">
          <cell r="A115" t="str">
            <v>0440</v>
          </cell>
          <cell r="B115" t="str">
            <v>Community Day Charter Public School - Prospect (District)</v>
          </cell>
        </row>
        <row r="116">
          <cell r="A116" t="str">
            <v>0431</v>
          </cell>
          <cell r="B116" t="str">
            <v>Community Day Charter Public School - R. Kingman Webster (District)</v>
          </cell>
        </row>
        <row r="117">
          <cell r="A117" t="str">
            <v>0067</v>
          </cell>
          <cell r="B117" t="str">
            <v>Concord</v>
          </cell>
        </row>
        <row r="118">
          <cell r="A118" t="str">
            <v>0640</v>
          </cell>
          <cell r="B118" t="str">
            <v>Concord-Carlisle</v>
          </cell>
        </row>
        <row r="119">
          <cell r="A119" t="str">
            <v>0439</v>
          </cell>
          <cell r="B119" t="str">
            <v>Conservatory Lab Charter (District)</v>
          </cell>
        </row>
        <row r="120">
          <cell r="A120" t="str">
            <v>0068</v>
          </cell>
          <cell r="B120" t="str">
            <v>Conway</v>
          </cell>
        </row>
        <row r="121">
          <cell r="A121" t="str">
            <v>0069</v>
          </cell>
          <cell r="B121" t="str">
            <v>Cummington (non-op)</v>
          </cell>
        </row>
        <row r="122">
          <cell r="A122" t="str">
            <v>0070</v>
          </cell>
          <cell r="B122" t="str">
            <v>Dalton (non-op)</v>
          </cell>
        </row>
        <row r="123">
          <cell r="A123" t="str">
            <v>0071</v>
          </cell>
          <cell r="B123" t="str">
            <v>Danvers</v>
          </cell>
        </row>
        <row r="124">
          <cell r="A124" t="str">
            <v>0072</v>
          </cell>
          <cell r="B124" t="str">
            <v>Dartmouth</v>
          </cell>
        </row>
        <row r="125">
          <cell r="A125" t="str">
            <v>0073</v>
          </cell>
          <cell r="B125" t="str">
            <v>Dedham</v>
          </cell>
        </row>
        <row r="126">
          <cell r="A126" t="str">
            <v>0074</v>
          </cell>
          <cell r="B126" t="str">
            <v>Deerfield</v>
          </cell>
        </row>
        <row r="127">
          <cell r="A127" t="str">
            <v>0075</v>
          </cell>
          <cell r="B127" t="str">
            <v>Dennis (non-op)</v>
          </cell>
        </row>
        <row r="128">
          <cell r="A128" t="str">
            <v>0645</v>
          </cell>
          <cell r="B128" t="str">
            <v>Dennis-Yarmouth</v>
          </cell>
        </row>
        <row r="129">
          <cell r="A129" t="str">
            <v>0352</v>
          </cell>
          <cell r="B129" t="str">
            <v>Devens (non-op)</v>
          </cell>
        </row>
        <row r="130">
          <cell r="A130" t="str">
            <v>0076</v>
          </cell>
          <cell r="B130" t="str">
            <v>Dighton (non-op)</v>
          </cell>
        </row>
        <row r="131">
          <cell r="A131" t="str">
            <v>0650</v>
          </cell>
          <cell r="B131" t="str">
            <v>Dighton-Rehoboth</v>
          </cell>
        </row>
        <row r="132">
          <cell r="A132" t="str">
            <v>0077</v>
          </cell>
          <cell r="B132" t="str">
            <v>Douglas</v>
          </cell>
        </row>
        <row r="133">
          <cell r="A133" t="str">
            <v>0078</v>
          </cell>
          <cell r="B133" t="str">
            <v>Dover</v>
          </cell>
        </row>
        <row r="134">
          <cell r="A134" t="str">
            <v>0655</v>
          </cell>
          <cell r="B134" t="str">
            <v>Dover-Sherborn</v>
          </cell>
        </row>
        <row r="135">
          <cell r="A135" t="str">
            <v>0079</v>
          </cell>
          <cell r="B135" t="str">
            <v>Dracut</v>
          </cell>
        </row>
        <row r="136">
          <cell r="A136" t="str">
            <v>0080</v>
          </cell>
          <cell r="B136" t="str">
            <v>Dudley (non-op)</v>
          </cell>
        </row>
        <row r="137">
          <cell r="A137" t="str">
            <v>0407</v>
          </cell>
          <cell r="B137" t="str">
            <v>Dudley Street Neighborhood Charter School (District)</v>
          </cell>
        </row>
        <row r="138">
          <cell r="A138" t="str">
            <v>0658</v>
          </cell>
          <cell r="B138" t="str">
            <v>Dudley-Charlton Reg</v>
          </cell>
        </row>
        <row r="139">
          <cell r="A139" t="str">
            <v>0081</v>
          </cell>
          <cell r="B139" t="str">
            <v>Dunstable (non-op)</v>
          </cell>
        </row>
        <row r="140">
          <cell r="A140" t="str">
            <v>0082</v>
          </cell>
          <cell r="B140" t="str">
            <v>Duxbury</v>
          </cell>
        </row>
        <row r="141">
          <cell r="A141" t="str">
            <v>0083</v>
          </cell>
          <cell r="B141" t="str">
            <v>East Bridgewater</v>
          </cell>
        </row>
        <row r="142">
          <cell r="A142" t="str">
            <v>0084</v>
          </cell>
          <cell r="B142" t="str">
            <v>East Brookfield (non-op)</v>
          </cell>
        </row>
        <row r="143">
          <cell r="A143" t="str">
            <v>0087</v>
          </cell>
          <cell r="B143" t="str">
            <v>East Longmeadow</v>
          </cell>
        </row>
        <row r="144">
          <cell r="A144" t="str">
            <v>0085</v>
          </cell>
          <cell r="B144" t="str">
            <v>Eastham</v>
          </cell>
        </row>
        <row r="145">
          <cell r="A145" t="str">
            <v>0086</v>
          </cell>
          <cell r="B145" t="str">
            <v>Easthampton</v>
          </cell>
        </row>
        <row r="146">
          <cell r="A146" t="str">
            <v>0088</v>
          </cell>
          <cell r="B146" t="str">
            <v>Easton</v>
          </cell>
        </row>
        <row r="147">
          <cell r="A147" t="str">
            <v>0089</v>
          </cell>
          <cell r="B147" t="str">
            <v>Edgartown</v>
          </cell>
        </row>
        <row r="148">
          <cell r="A148" t="str">
            <v>0452</v>
          </cell>
          <cell r="B148" t="str">
            <v>Edward M. Kennedy Academy for Health Careers (Horace Mann Charter) (District)</v>
          </cell>
        </row>
        <row r="149">
          <cell r="A149" t="str">
            <v>0090</v>
          </cell>
          <cell r="B149" t="str">
            <v>Egremont (non-op)</v>
          </cell>
        </row>
        <row r="150">
          <cell r="A150" t="str">
            <v>0091</v>
          </cell>
          <cell r="B150" t="str">
            <v>Erving</v>
          </cell>
        </row>
        <row r="151">
          <cell r="A151" t="str">
            <v>0092</v>
          </cell>
          <cell r="B151" t="str">
            <v>Essex (non-op)</v>
          </cell>
        </row>
        <row r="152">
          <cell r="A152" t="str">
            <v>0817</v>
          </cell>
          <cell r="B152" t="str">
            <v>Essex North Shore Agricultural and Technical School District</v>
          </cell>
        </row>
        <row r="153">
          <cell r="A153" t="str">
            <v>0093</v>
          </cell>
          <cell r="B153" t="str">
            <v>Everett</v>
          </cell>
        </row>
        <row r="154">
          <cell r="A154" t="str">
            <v>0410</v>
          </cell>
          <cell r="B154" t="str">
            <v>Excel Academy Charter (District)</v>
          </cell>
        </row>
        <row r="155">
          <cell r="A155" t="str">
            <v>0094</v>
          </cell>
          <cell r="B155" t="str">
            <v>Fairhaven</v>
          </cell>
        </row>
        <row r="156">
          <cell r="A156" t="str">
            <v>0095</v>
          </cell>
          <cell r="B156" t="str">
            <v>Fall River</v>
          </cell>
        </row>
        <row r="157">
          <cell r="A157" t="str">
            <v>0096</v>
          </cell>
          <cell r="B157" t="str">
            <v>Falmouth</v>
          </cell>
        </row>
        <row r="158">
          <cell r="A158" t="str">
            <v>0662</v>
          </cell>
          <cell r="B158" t="str">
            <v>Farmington River Reg</v>
          </cell>
        </row>
        <row r="159">
          <cell r="A159" t="str">
            <v>0097</v>
          </cell>
          <cell r="B159" t="str">
            <v>Fitchburg</v>
          </cell>
        </row>
        <row r="160">
          <cell r="A160" t="str">
            <v>0098</v>
          </cell>
          <cell r="B160" t="str">
            <v>Florida</v>
          </cell>
        </row>
        <row r="161">
          <cell r="A161" t="str">
            <v>0413</v>
          </cell>
          <cell r="B161" t="str">
            <v>Four Rivers Charter Public (District)</v>
          </cell>
        </row>
        <row r="162">
          <cell r="A162" t="str">
            <v>0099</v>
          </cell>
          <cell r="B162" t="str">
            <v>Foxborough</v>
          </cell>
        </row>
        <row r="163">
          <cell r="A163" t="str">
            <v>0446</v>
          </cell>
          <cell r="B163" t="str">
            <v>Foxborough Regional Charter (District)</v>
          </cell>
        </row>
        <row r="164">
          <cell r="A164" t="str">
            <v>0100</v>
          </cell>
          <cell r="B164" t="str">
            <v>Framingham</v>
          </cell>
        </row>
        <row r="165">
          <cell r="A165" t="str">
            <v>0478</v>
          </cell>
          <cell r="B165" t="str">
            <v>Francis W. Parker Charter Essential (District)</v>
          </cell>
        </row>
        <row r="166">
          <cell r="A166" t="str">
            <v>0101</v>
          </cell>
          <cell r="B166" t="str">
            <v>Franklin</v>
          </cell>
        </row>
        <row r="167">
          <cell r="A167" t="str">
            <v>0818</v>
          </cell>
          <cell r="B167" t="str">
            <v>Franklin County Regional Vocational Technical</v>
          </cell>
        </row>
        <row r="168">
          <cell r="A168" t="str">
            <v>0102</v>
          </cell>
          <cell r="B168" t="str">
            <v>Freetown (non-op)</v>
          </cell>
        </row>
        <row r="169">
          <cell r="A169" t="str">
            <v>0665</v>
          </cell>
          <cell r="B169" t="str">
            <v>Freetown-Lakeville</v>
          </cell>
        </row>
        <row r="170">
          <cell r="A170" t="str">
            <v>0670</v>
          </cell>
          <cell r="B170" t="str">
            <v>Frontier</v>
          </cell>
        </row>
        <row r="171">
          <cell r="A171" t="str">
            <v>0103</v>
          </cell>
          <cell r="B171" t="str">
            <v>Gardner</v>
          </cell>
        </row>
        <row r="172">
          <cell r="A172" t="str">
            <v>0672</v>
          </cell>
          <cell r="B172" t="str">
            <v>Gateway</v>
          </cell>
        </row>
        <row r="173">
          <cell r="A173" t="str">
            <v>0105</v>
          </cell>
          <cell r="B173" t="str">
            <v>Georgetown</v>
          </cell>
        </row>
        <row r="174">
          <cell r="A174" t="str">
            <v>0106</v>
          </cell>
          <cell r="B174" t="str">
            <v>Gill (non-op)</v>
          </cell>
        </row>
        <row r="175">
          <cell r="A175" t="str">
            <v>0674</v>
          </cell>
          <cell r="B175" t="str">
            <v>Gill-Montague</v>
          </cell>
        </row>
        <row r="176">
          <cell r="A176" t="str">
            <v>0496</v>
          </cell>
          <cell r="B176" t="str">
            <v>Global Learning Charter Public (District)</v>
          </cell>
        </row>
        <row r="177">
          <cell r="A177" t="str">
            <v>0107</v>
          </cell>
          <cell r="B177" t="str">
            <v>Gloucester</v>
          </cell>
        </row>
        <row r="178">
          <cell r="A178" t="str">
            <v>0108</v>
          </cell>
          <cell r="B178" t="str">
            <v>Goshen (non-op)</v>
          </cell>
        </row>
        <row r="179">
          <cell r="A179" t="str">
            <v>0109</v>
          </cell>
          <cell r="B179" t="str">
            <v>Gosnold</v>
          </cell>
        </row>
        <row r="180">
          <cell r="A180" t="str">
            <v>0110</v>
          </cell>
          <cell r="B180" t="str">
            <v>Grafton</v>
          </cell>
        </row>
        <row r="181">
          <cell r="A181" t="str">
            <v>0111</v>
          </cell>
          <cell r="B181" t="str">
            <v>Granby</v>
          </cell>
        </row>
        <row r="182">
          <cell r="A182" t="str">
            <v>0112</v>
          </cell>
          <cell r="B182" t="str">
            <v>Granville (non-op)</v>
          </cell>
        </row>
        <row r="183">
          <cell r="A183" t="str">
            <v>0113</v>
          </cell>
          <cell r="B183" t="str">
            <v>Great Barrington (non-op)</v>
          </cell>
        </row>
        <row r="184">
          <cell r="A184" t="str">
            <v>0821</v>
          </cell>
          <cell r="B184" t="str">
            <v>Greater Fall River Regional Vocational Technical</v>
          </cell>
        </row>
        <row r="185">
          <cell r="A185" t="str">
            <v>0823</v>
          </cell>
          <cell r="B185" t="str">
            <v>Greater Lawrence Regional Vocational Technical</v>
          </cell>
        </row>
        <row r="186">
          <cell r="A186" t="str">
            <v>0828</v>
          </cell>
          <cell r="B186" t="str">
            <v>Greater Lowell Regional Vocational Technical</v>
          </cell>
        </row>
        <row r="187">
          <cell r="A187" t="str">
            <v>0825</v>
          </cell>
          <cell r="B187" t="str">
            <v>Greater New Bedford Regional Vocational Technical</v>
          </cell>
        </row>
        <row r="188">
          <cell r="A188" t="str">
            <v>0114</v>
          </cell>
          <cell r="B188" t="str">
            <v>Greenfield</v>
          </cell>
        </row>
        <row r="189">
          <cell r="A189" t="str">
            <v>3901</v>
          </cell>
          <cell r="B189" t="str">
            <v>Greenfield Commonwealth Virtual District</v>
          </cell>
        </row>
        <row r="190">
          <cell r="A190" t="str">
            <v>0115</v>
          </cell>
          <cell r="B190" t="str">
            <v>Groton (non-op)</v>
          </cell>
        </row>
        <row r="191">
          <cell r="A191" t="str">
            <v>0673</v>
          </cell>
          <cell r="B191" t="str">
            <v>Groton-Dunstable</v>
          </cell>
        </row>
        <row r="192">
          <cell r="A192" t="str">
            <v>0116</v>
          </cell>
          <cell r="B192" t="str">
            <v>Groveland (non-op)</v>
          </cell>
        </row>
        <row r="193">
          <cell r="A193" t="str">
            <v>0117</v>
          </cell>
          <cell r="B193" t="str">
            <v>Hadley</v>
          </cell>
        </row>
        <row r="194">
          <cell r="A194" t="str">
            <v>0118</v>
          </cell>
          <cell r="B194" t="str">
            <v>Halifax</v>
          </cell>
        </row>
        <row r="195">
          <cell r="A195" t="str">
            <v>0119</v>
          </cell>
          <cell r="B195" t="str">
            <v>Hamilton (non-op)</v>
          </cell>
        </row>
        <row r="196">
          <cell r="A196" t="str">
            <v>0675</v>
          </cell>
          <cell r="B196" t="str">
            <v>Hamilton-Wenham</v>
          </cell>
        </row>
        <row r="197">
          <cell r="A197" t="str">
            <v>0120</v>
          </cell>
          <cell r="B197" t="str">
            <v>Hampden (non-op)</v>
          </cell>
        </row>
        <row r="198">
          <cell r="A198" t="str">
            <v>0499</v>
          </cell>
          <cell r="B198" t="str">
            <v>Hampden Charter School of Science East (District)</v>
          </cell>
        </row>
        <row r="199">
          <cell r="A199" t="str">
            <v>3516</v>
          </cell>
          <cell r="B199" t="str">
            <v>Hampden Charter School of Science West (District)</v>
          </cell>
        </row>
        <row r="200">
          <cell r="A200" t="str">
            <v>0680</v>
          </cell>
          <cell r="B200" t="str">
            <v>Hampden-Wilbraham</v>
          </cell>
        </row>
        <row r="201">
          <cell r="A201" t="str">
            <v>0683</v>
          </cell>
          <cell r="B201" t="str">
            <v>Hampshire</v>
          </cell>
        </row>
        <row r="202">
          <cell r="A202" t="str">
            <v>0121</v>
          </cell>
          <cell r="B202" t="str">
            <v>Hancock</v>
          </cell>
        </row>
        <row r="203">
          <cell r="A203" t="str">
            <v>0122</v>
          </cell>
          <cell r="B203" t="str">
            <v>Hanover</v>
          </cell>
        </row>
        <row r="204">
          <cell r="A204" t="str">
            <v>0123</v>
          </cell>
          <cell r="B204" t="str">
            <v>Hanson (non-op)</v>
          </cell>
        </row>
        <row r="205">
          <cell r="A205" t="str">
            <v>0124</v>
          </cell>
          <cell r="B205" t="str">
            <v>Hardwick (non-op)</v>
          </cell>
        </row>
        <row r="206">
          <cell r="A206" t="str">
            <v>0125</v>
          </cell>
          <cell r="B206" t="str">
            <v>Harvard</v>
          </cell>
        </row>
        <row r="207">
          <cell r="A207" t="str">
            <v>0126</v>
          </cell>
          <cell r="B207" t="str">
            <v>Harwich (non-op)</v>
          </cell>
        </row>
        <row r="208">
          <cell r="A208" t="str">
            <v>0127</v>
          </cell>
          <cell r="B208" t="str">
            <v>Hatfield</v>
          </cell>
        </row>
        <row r="209">
          <cell r="A209" t="str">
            <v>0128</v>
          </cell>
          <cell r="B209" t="str">
            <v>Haverhill</v>
          </cell>
        </row>
        <row r="210">
          <cell r="A210" t="str">
            <v>0685</v>
          </cell>
          <cell r="B210" t="str">
            <v>Hawlemont</v>
          </cell>
        </row>
        <row r="211">
          <cell r="A211" t="str">
            <v>0129</v>
          </cell>
          <cell r="B211" t="str">
            <v>Hawley (non-op)</v>
          </cell>
        </row>
        <row r="212">
          <cell r="A212" t="str">
            <v>0130</v>
          </cell>
          <cell r="B212" t="str">
            <v>Heath (non-op)</v>
          </cell>
        </row>
        <row r="213">
          <cell r="A213" t="str">
            <v>0419</v>
          </cell>
          <cell r="B213" t="str">
            <v>Helen Y. Davis Leadership Academy Charter Public (District)</v>
          </cell>
        </row>
        <row r="214">
          <cell r="A214" t="str">
            <v>0455</v>
          </cell>
          <cell r="B214" t="str">
            <v>Hill View Montessori Charter Public (District)</v>
          </cell>
        </row>
        <row r="215">
          <cell r="A215" t="str">
            <v>0450</v>
          </cell>
          <cell r="B215" t="str">
            <v>Hilltown Cooperative Charter Public (District)</v>
          </cell>
        </row>
        <row r="216">
          <cell r="A216" t="str">
            <v>0131</v>
          </cell>
          <cell r="B216" t="str">
            <v>Hingham</v>
          </cell>
        </row>
        <row r="217">
          <cell r="A217" t="str">
            <v>0132</v>
          </cell>
          <cell r="B217" t="str">
            <v>Hinsdale (non-op)</v>
          </cell>
        </row>
        <row r="218">
          <cell r="A218" t="str">
            <v>0133</v>
          </cell>
          <cell r="B218" t="str">
            <v>Holbrook</v>
          </cell>
        </row>
        <row r="219">
          <cell r="A219" t="str">
            <v>0134</v>
          </cell>
          <cell r="B219" t="str">
            <v>Holden (non-op)</v>
          </cell>
        </row>
        <row r="220">
          <cell r="A220" t="str">
            <v>0135</v>
          </cell>
          <cell r="B220" t="str">
            <v>Holland</v>
          </cell>
        </row>
        <row r="221">
          <cell r="A221" t="str">
            <v>0136</v>
          </cell>
          <cell r="B221" t="str">
            <v>Holliston</v>
          </cell>
        </row>
        <row r="222">
          <cell r="A222" t="str">
            <v>0137</v>
          </cell>
          <cell r="B222" t="str">
            <v>Holyoke</v>
          </cell>
        </row>
        <row r="223">
          <cell r="A223" t="str">
            <v>0453</v>
          </cell>
          <cell r="B223" t="str">
            <v>Holyoke Community Charter (District)</v>
          </cell>
        </row>
        <row r="224">
          <cell r="A224" t="str">
            <v>0138</v>
          </cell>
          <cell r="B224" t="str">
            <v>Hopedale</v>
          </cell>
        </row>
        <row r="225">
          <cell r="A225" t="str">
            <v>0139</v>
          </cell>
          <cell r="B225" t="str">
            <v>Hopkinton</v>
          </cell>
        </row>
        <row r="226">
          <cell r="A226" t="str">
            <v>0140</v>
          </cell>
          <cell r="B226" t="str">
            <v>Hubbardston (non-op)</v>
          </cell>
        </row>
        <row r="227">
          <cell r="A227" t="str">
            <v>0141</v>
          </cell>
          <cell r="B227" t="str">
            <v>Hudson</v>
          </cell>
        </row>
        <row r="228">
          <cell r="A228" t="str">
            <v>0142</v>
          </cell>
          <cell r="B228" t="str">
            <v>Hull</v>
          </cell>
        </row>
        <row r="229">
          <cell r="A229" t="str">
            <v>0143</v>
          </cell>
          <cell r="B229" t="str">
            <v>Huntington (non-op)</v>
          </cell>
        </row>
        <row r="230">
          <cell r="A230" t="str">
            <v>0435</v>
          </cell>
          <cell r="B230" t="str">
            <v>Innovation Academy Charter (District)</v>
          </cell>
        </row>
        <row r="231">
          <cell r="A231" t="str">
            <v>0370</v>
          </cell>
          <cell r="B231" t="str">
            <v>Institutional Schools</v>
          </cell>
        </row>
        <row r="232">
          <cell r="A232" t="str">
            <v>0144</v>
          </cell>
          <cell r="B232" t="str">
            <v>Ipswich</v>
          </cell>
        </row>
        <row r="233">
          <cell r="A233" t="str">
            <v>0463</v>
          </cell>
          <cell r="B233" t="str">
            <v>KIPP Academy Boston Charter School (District)</v>
          </cell>
        </row>
        <row r="234">
          <cell r="A234" t="str">
            <v>0429</v>
          </cell>
          <cell r="B234" t="str">
            <v>KIPP Academy Lynn Charter (District)</v>
          </cell>
        </row>
        <row r="235">
          <cell r="A235" t="str">
            <v>0690</v>
          </cell>
          <cell r="B235" t="str">
            <v>King Philip</v>
          </cell>
        </row>
        <row r="236">
          <cell r="A236" t="str">
            <v>0145</v>
          </cell>
          <cell r="B236" t="str">
            <v>Kingston</v>
          </cell>
        </row>
        <row r="237">
          <cell r="A237" t="str">
            <v>0146</v>
          </cell>
          <cell r="B237" t="str">
            <v>Lakeville (non-op)</v>
          </cell>
        </row>
        <row r="238">
          <cell r="A238" t="str">
            <v>0147</v>
          </cell>
          <cell r="B238" t="str">
            <v>Lancaster (non-op)</v>
          </cell>
        </row>
        <row r="239">
          <cell r="A239" t="str">
            <v>0148</v>
          </cell>
          <cell r="B239" t="str">
            <v>Lanesborough</v>
          </cell>
        </row>
        <row r="240">
          <cell r="A240" t="str">
            <v>0149</v>
          </cell>
          <cell r="B240" t="str">
            <v>Lawrence</v>
          </cell>
        </row>
        <row r="241">
          <cell r="A241" t="str">
            <v>0454</v>
          </cell>
          <cell r="B241" t="str">
            <v>Lawrence Family Development Charter (District)</v>
          </cell>
        </row>
        <row r="242">
          <cell r="A242" t="str">
            <v>0150</v>
          </cell>
          <cell r="B242" t="str">
            <v>Lee</v>
          </cell>
        </row>
        <row r="243">
          <cell r="A243" t="str">
            <v>0151</v>
          </cell>
          <cell r="B243" t="str">
            <v>Leicester</v>
          </cell>
        </row>
        <row r="244">
          <cell r="A244" t="str">
            <v>0152</v>
          </cell>
          <cell r="B244" t="str">
            <v>Lenox</v>
          </cell>
        </row>
        <row r="245">
          <cell r="A245" t="str">
            <v>0153</v>
          </cell>
          <cell r="B245" t="str">
            <v>Leominster</v>
          </cell>
        </row>
        <row r="246">
          <cell r="A246" t="str">
            <v>0154</v>
          </cell>
          <cell r="B246" t="str">
            <v>Leverett</v>
          </cell>
        </row>
        <row r="247">
          <cell r="A247" t="str">
            <v>0155</v>
          </cell>
          <cell r="B247" t="str">
            <v>Lexington</v>
          </cell>
        </row>
        <row r="248">
          <cell r="A248" t="str">
            <v>0156</v>
          </cell>
          <cell r="B248" t="str">
            <v>Leyden (non-op)</v>
          </cell>
        </row>
        <row r="249">
          <cell r="A249" t="str">
            <v>3514</v>
          </cell>
          <cell r="B249" t="str">
            <v>Libertas Academy Charter School (District)</v>
          </cell>
        </row>
        <row r="250">
          <cell r="A250" t="str">
            <v>0157</v>
          </cell>
          <cell r="B250" t="str">
            <v>Lincoln</v>
          </cell>
        </row>
        <row r="251">
          <cell r="A251" t="str">
            <v>0695</v>
          </cell>
          <cell r="B251" t="str">
            <v>Lincoln-Sudbury</v>
          </cell>
        </row>
        <row r="252">
          <cell r="A252" t="str">
            <v>0158</v>
          </cell>
          <cell r="B252" t="str">
            <v>Littleton</v>
          </cell>
        </row>
        <row r="253">
          <cell r="A253" t="str">
            <v>0159</v>
          </cell>
          <cell r="B253" t="str">
            <v>Longmeadow</v>
          </cell>
        </row>
        <row r="254">
          <cell r="A254" t="str">
            <v>0160</v>
          </cell>
          <cell r="B254" t="str">
            <v>Lowell</v>
          </cell>
        </row>
        <row r="255">
          <cell r="A255" t="str">
            <v>0456</v>
          </cell>
          <cell r="B255" t="str">
            <v>Lowell Community Charter Public (District)</v>
          </cell>
        </row>
        <row r="256">
          <cell r="A256" t="str">
            <v>0458</v>
          </cell>
          <cell r="B256" t="str">
            <v>Lowell Middlesex Academy Charter (District)</v>
          </cell>
        </row>
        <row r="257">
          <cell r="A257" t="str">
            <v>0161</v>
          </cell>
          <cell r="B257" t="str">
            <v>Ludlow</v>
          </cell>
        </row>
        <row r="258">
          <cell r="A258" t="str">
            <v>0162</v>
          </cell>
          <cell r="B258" t="str">
            <v>Lunenburg</v>
          </cell>
        </row>
        <row r="259">
          <cell r="A259" t="str">
            <v>0163</v>
          </cell>
          <cell r="B259" t="str">
            <v>Lynn</v>
          </cell>
        </row>
        <row r="260">
          <cell r="A260" t="str">
            <v>0164</v>
          </cell>
          <cell r="B260" t="str">
            <v>Lynnfield</v>
          </cell>
        </row>
        <row r="261">
          <cell r="A261" t="str">
            <v>0469</v>
          </cell>
          <cell r="B261" t="str">
            <v>MATCH Charter Public School (District)</v>
          </cell>
        </row>
        <row r="262">
          <cell r="A262" t="str">
            <v>0468</v>
          </cell>
          <cell r="B262" t="str">
            <v>Ma Academy for Math and Science</v>
          </cell>
        </row>
        <row r="263">
          <cell r="A263" t="str">
            <v>0165</v>
          </cell>
          <cell r="B263" t="str">
            <v>Malden</v>
          </cell>
        </row>
        <row r="264">
          <cell r="A264" t="str">
            <v>0166</v>
          </cell>
          <cell r="B264" t="str">
            <v>Manchester (non-op)</v>
          </cell>
        </row>
        <row r="265">
          <cell r="A265" t="str">
            <v>0698</v>
          </cell>
          <cell r="B265" t="str">
            <v>Manchester Essex Regional</v>
          </cell>
        </row>
        <row r="266">
          <cell r="A266" t="str">
            <v>0167</v>
          </cell>
          <cell r="B266" t="str">
            <v>Mansfield</v>
          </cell>
        </row>
        <row r="267">
          <cell r="A267" t="str">
            <v>3517</v>
          </cell>
          <cell r="B267" t="str">
            <v>Map Academy Charter School (District)</v>
          </cell>
        </row>
        <row r="268">
          <cell r="A268" t="str">
            <v>0168</v>
          </cell>
          <cell r="B268" t="str">
            <v>Marblehead</v>
          </cell>
        </row>
        <row r="269">
          <cell r="A269" t="str">
            <v>0464</v>
          </cell>
          <cell r="B269" t="str">
            <v>Marblehead Community Charter Public (District)</v>
          </cell>
        </row>
        <row r="270">
          <cell r="A270" t="str">
            <v>0169</v>
          </cell>
          <cell r="B270" t="str">
            <v>Marion</v>
          </cell>
        </row>
        <row r="271">
          <cell r="A271" t="str">
            <v>0170</v>
          </cell>
          <cell r="B271" t="str">
            <v>Marlborough</v>
          </cell>
        </row>
        <row r="272">
          <cell r="A272" t="str">
            <v>0171</v>
          </cell>
          <cell r="B272" t="str">
            <v>Marshfield</v>
          </cell>
        </row>
        <row r="273">
          <cell r="A273" t="str">
            <v>0700</v>
          </cell>
          <cell r="B273" t="str">
            <v>Martha's Vineyard</v>
          </cell>
        </row>
        <row r="274">
          <cell r="A274" t="str">
            <v>0466</v>
          </cell>
          <cell r="B274" t="str">
            <v>Martha's Vineyard Charter (District)</v>
          </cell>
        </row>
        <row r="275">
          <cell r="A275" t="str">
            <v>0492</v>
          </cell>
          <cell r="B275" t="str">
            <v>Martin Luther King Jr. Charter School of Excellence (District)</v>
          </cell>
        </row>
        <row r="276">
          <cell r="A276" t="str">
            <v>0705</v>
          </cell>
          <cell r="B276" t="str">
            <v>Masconomet</v>
          </cell>
        </row>
        <row r="277">
          <cell r="A277" t="str">
            <v>0172</v>
          </cell>
          <cell r="B277" t="str">
            <v>Mashpee</v>
          </cell>
        </row>
        <row r="278">
          <cell r="A278" t="str">
            <v>0173</v>
          </cell>
          <cell r="B278" t="str">
            <v>Mattapoisett</v>
          </cell>
        </row>
        <row r="279">
          <cell r="A279" t="str">
            <v>0174</v>
          </cell>
          <cell r="B279" t="str">
            <v>Maynard</v>
          </cell>
        </row>
        <row r="280">
          <cell r="A280" t="str">
            <v>0175</v>
          </cell>
          <cell r="B280" t="str">
            <v>Medfield</v>
          </cell>
        </row>
        <row r="281">
          <cell r="A281" t="str">
            <v>0176</v>
          </cell>
          <cell r="B281" t="str">
            <v>Medford</v>
          </cell>
        </row>
        <row r="282">
          <cell r="A282" t="str">
            <v>0177</v>
          </cell>
          <cell r="B282" t="str">
            <v>Medway</v>
          </cell>
        </row>
        <row r="283">
          <cell r="A283" t="str">
            <v>0178</v>
          </cell>
          <cell r="B283" t="str">
            <v>Melrose</v>
          </cell>
        </row>
        <row r="284">
          <cell r="A284" t="str">
            <v>0179</v>
          </cell>
          <cell r="B284" t="str">
            <v>Mendon (non-op)</v>
          </cell>
        </row>
        <row r="285">
          <cell r="A285" t="str">
            <v>0710</v>
          </cell>
          <cell r="B285" t="str">
            <v>Mendon-Upton</v>
          </cell>
        </row>
        <row r="286">
          <cell r="A286" t="str">
            <v>0180</v>
          </cell>
          <cell r="B286" t="str">
            <v>Merrimac (non-op)</v>
          </cell>
        </row>
        <row r="287">
          <cell r="A287" t="str">
            <v>0181</v>
          </cell>
          <cell r="B287" t="str">
            <v>Methuen</v>
          </cell>
        </row>
        <row r="288">
          <cell r="A288" t="str">
            <v>0182</v>
          </cell>
          <cell r="B288" t="str">
            <v>Middleborough</v>
          </cell>
        </row>
        <row r="289">
          <cell r="A289" t="str">
            <v>0183</v>
          </cell>
          <cell r="B289" t="str">
            <v>Middlefield (non-op)</v>
          </cell>
        </row>
        <row r="290">
          <cell r="A290" t="str">
            <v>0184</v>
          </cell>
          <cell r="B290" t="str">
            <v>Middleton</v>
          </cell>
        </row>
        <row r="291">
          <cell r="A291" t="str">
            <v>0185</v>
          </cell>
          <cell r="B291" t="str">
            <v>Milford</v>
          </cell>
        </row>
        <row r="292">
          <cell r="A292" t="str">
            <v>0186</v>
          </cell>
          <cell r="B292" t="str">
            <v>Millbury</v>
          </cell>
        </row>
        <row r="293">
          <cell r="A293" t="str">
            <v>0187</v>
          </cell>
          <cell r="B293" t="str">
            <v>Millis</v>
          </cell>
        </row>
        <row r="294">
          <cell r="A294" t="str">
            <v>0188</v>
          </cell>
          <cell r="B294" t="str">
            <v>Millville (non-op)</v>
          </cell>
        </row>
        <row r="295">
          <cell r="A295" t="str">
            <v>0189</v>
          </cell>
          <cell r="B295" t="str">
            <v>Milton</v>
          </cell>
        </row>
        <row r="296">
          <cell r="A296" t="str">
            <v>0830</v>
          </cell>
          <cell r="B296" t="str">
            <v>Minuteman Regional Vocational Technical</v>
          </cell>
        </row>
        <row r="297">
          <cell r="A297" t="str">
            <v>0717</v>
          </cell>
          <cell r="B297" t="str">
            <v>Mohawk Trail</v>
          </cell>
        </row>
        <row r="298">
          <cell r="A298" t="str">
            <v>0712</v>
          </cell>
          <cell r="B298" t="str">
            <v>Monomoy Regional School District</v>
          </cell>
        </row>
        <row r="299">
          <cell r="A299" t="str">
            <v>0190</v>
          </cell>
          <cell r="B299" t="str">
            <v>Monroe (non-op)</v>
          </cell>
        </row>
        <row r="300">
          <cell r="A300" t="str">
            <v>0191</v>
          </cell>
          <cell r="B300" t="str">
            <v>Monson</v>
          </cell>
        </row>
        <row r="301">
          <cell r="A301" t="str">
            <v>0832</v>
          </cell>
          <cell r="B301" t="str">
            <v>Montachusett Regional Vocational Technical</v>
          </cell>
        </row>
        <row r="302">
          <cell r="A302" t="str">
            <v>0192</v>
          </cell>
          <cell r="B302" t="str">
            <v>Montague (non-op)</v>
          </cell>
        </row>
        <row r="303">
          <cell r="A303" t="str">
            <v>0193</v>
          </cell>
          <cell r="B303" t="str">
            <v>Monterey (non-op)</v>
          </cell>
        </row>
        <row r="304">
          <cell r="A304" t="str">
            <v>0194</v>
          </cell>
          <cell r="B304" t="str">
            <v>Montgomery (non-op)</v>
          </cell>
        </row>
        <row r="305">
          <cell r="A305" t="str">
            <v>0715</v>
          </cell>
          <cell r="B305" t="str">
            <v>Mount Greylock</v>
          </cell>
        </row>
        <row r="306">
          <cell r="A306" t="str">
            <v>0195</v>
          </cell>
          <cell r="B306" t="str">
            <v>Mount Washington (non-op)</v>
          </cell>
        </row>
        <row r="307">
          <cell r="A307" t="str">
            <v>0470</v>
          </cell>
          <cell r="B307" t="str">
            <v>Mystic Valley Regional Charter (District)</v>
          </cell>
        </row>
        <row r="308">
          <cell r="A308" t="str">
            <v>0196</v>
          </cell>
          <cell r="B308" t="str">
            <v>Nahant</v>
          </cell>
        </row>
        <row r="309">
          <cell r="A309" t="str">
            <v>0197</v>
          </cell>
          <cell r="B309" t="str">
            <v>Nantucket</v>
          </cell>
        </row>
        <row r="310">
          <cell r="A310" t="str">
            <v>0720</v>
          </cell>
          <cell r="B310" t="str">
            <v>Narragansett</v>
          </cell>
        </row>
        <row r="311">
          <cell r="A311" t="str">
            <v>0725</v>
          </cell>
          <cell r="B311" t="str">
            <v>Nashoba</v>
          </cell>
        </row>
        <row r="312">
          <cell r="A312" t="str">
            <v>0852</v>
          </cell>
          <cell r="B312" t="str">
            <v>Nashoba Valley Regional Vocational Technical</v>
          </cell>
        </row>
        <row r="313">
          <cell r="A313" t="str">
            <v>0198</v>
          </cell>
          <cell r="B313" t="str">
            <v>Natick</v>
          </cell>
        </row>
        <row r="314">
          <cell r="A314" t="str">
            <v>0660</v>
          </cell>
          <cell r="B314" t="str">
            <v>Nauset</v>
          </cell>
        </row>
        <row r="315">
          <cell r="A315" t="str">
            <v>0199</v>
          </cell>
          <cell r="B315" t="str">
            <v>Needham</v>
          </cell>
        </row>
        <row r="316">
          <cell r="A316" t="str">
            <v>0444</v>
          </cell>
          <cell r="B316" t="str">
            <v>Neighborhood House Charter (District)</v>
          </cell>
        </row>
        <row r="317">
          <cell r="A317" t="str">
            <v>0200</v>
          </cell>
          <cell r="B317" t="str">
            <v>New Ashford (non-op)</v>
          </cell>
        </row>
        <row r="318">
          <cell r="A318" t="str">
            <v>0201</v>
          </cell>
          <cell r="B318" t="str">
            <v>New Bedford</v>
          </cell>
        </row>
        <row r="319">
          <cell r="A319" t="str">
            <v>0202</v>
          </cell>
          <cell r="B319" t="str">
            <v>New Braintree (non-op)</v>
          </cell>
        </row>
        <row r="320">
          <cell r="A320" t="str">
            <v>3513</v>
          </cell>
          <cell r="B320" t="str">
            <v>New Heights Charter School of Brockton (District)</v>
          </cell>
        </row>
        <row r="321">
          <cell r="A321" t="str">
            <v>0205</v>
          </cell>
          <cell r="B321" t="str">
            <v>New Marlborough (non-op)</v>
          </cell>
        </row>
        <row r="322">
          <cell r="A322" t="str">
            <v>0206</v>
          </cell>
          <cell r="B322" t="str">
            <v>New Salem (non-op)</v>
          </cell>
        </row>
        <row r="323">
          <cell r="A323" t="str">
            <v>0728</v>
          </cell>
          <cell r="B323" t="str">
            <v>New Salem-Wendell</v>
          </cell>
        </row>
        <row r="324">
          <cell r="A324" t="str">
            <v>0203</v>
          </cell>
          <cell r="B324" t="str">
            <v>Newbury (non-op)</v>
          </cell>
        </row>
        <row r="325">
          <cell r="A325" t="str">
            <v>0204</v>
          </cell>
          <cell r="B325" t="str">
            <v>Newburyport</v>
          </cell>
        </row>
        <row r="326">
          <cell r="A326" t="str">
            <v>0207</v>
          </cell>
          <cell r="B326" t="str">
            <v>Newton</v>
          </cell>
        </row>
        <row r="327">
          <cell r="A327" t="str">
            <v>0208</v>
          </cell>
          <cell r="B327" t="str">
            <v>Norfolk</v>
          </cell>
        </row>
        <row r="328">
          <cell r="A328" t="str">
            <v>0915</v>
          </cell>
          <cell r="B328" t="str">
            <v>Norfolk County Agricultural</v>
          </cell>
        </row>
        <row r="329">
          <cell r="A329" t="str">
            <v>0209</v>
          </cell>
          <cell r="B329" t="str">
            <v>North Adams</v>
          </cell>
        </row>
        <row r="330">
          <cell r="A330" t="str">
            <v>0211</v>
          </cell>
          <cell r="B330" t="str">
            <v>North Andover</v>
          </cell>
        </row>
        <row r="331">
          <cell r="A331" t="str">
            <v>0212</v>
          </cell>
          <cell r="B331" t="str">
            <v>North Attleborough</v>
          </cell>
        </row>
        <row r="332">
          <cell r="A332" t="str">
            <v>0215</v>
          </cell>
          <cell r="B332" t="str">
            <v>North Brookfield</v>
          </cell>
        </row>
        <row r="333">
          <cell r="A333" t="str">
            <v>0735</v>
          </cell>
          <cell r="B333" t="str">
            <v>North Middlesex</v>
          </cell>
        </row>
        <row r="334">
          <cell r="A334" t="str">
            <v>0217</v>
          </cell>
          <cell r="B334" t="str">
            <v>North Reading</v>
          </cell>
        </row>
        <row r="335">
          <cell r="A335" t="str">
            <v>0210</v>
          </cell>
          <cell r="B335" t="str">
            <v>Northampton</v>
          </cell>
        </row>
        <row r="336">
          <cell r="A336" t="str">
            <v>0406</v>
          </cell>
          <cell r="B336" t="str">
            <v>Northampton-Smith Vocational Agricultural</v>
          </cell>
        </row>
        <row r="337">
          <cell r="A337" t="str">
            <v>0730</v>
          </cell>
          <cell r="B337" t="str">
            <v>Northboro-Southboro</v>
          </cell>
        </row>
        <row r="338">
          <cell r="A338" t="str">
            <v>0213</v>
          </cell>
          <cell r="B338" t="str">
            <v>Northborough</v>
          </cell>
        </row>
        <row r="339">
          <cell r="A339" t="str">
            <v>0214</v>
          </cell>
          <cell r="B339" t="str">
            <v>Northbridge</v>
          </cell>
        </row>
        <row r="340">
          <cell r="A340" t="str">
            <v>0853</v>
          </cell>
          <cell r="B340" t="str">
            <v>Northeast Metropolitan Regional Vocational Technical</v>
          </cell>
        </row>
        <row r="341">
          <cell r="A341" t="str">
            <v>0851</v>
          </cell>
          <cell r="B341" t="str">
            <v>Northern Berkshire Regional Vocational Technical</v>
          </cell>
        </row>
        <row r="342">
          <cell r="A342" t="str">
            <v>0216</v>
          </cell>
          <cell r="B342" t="str">
            <v>Northfield (non-op)</v>
          </cell>
        </row>
        <row r="343">
          <cell r="A343" t="str">
            <v>0218</v>
          </cell>
          <cell r="B343" t="str">
            <v>Norton</v>
          </cell>
        </row>
        <row r="344">
          <cell r="A344" t="str">
            <v>0219</v>
          </cell>
          <cell r="B344" t="str">
            <v>Norwell</v>
          </cell>
        </row>
        <row r="345">
          <cell r="A345" t="str">
            <v>0220</v>
          </cell>
          <cell r="B345" t="str">
            <v>Norwood</v>
          </cell>
        </row>
        <row r="346">
          <cell r="A346" t="str">
            <v>0221</v>
          </cell>
          <cell r="B346" t="str">
            <v>Oak Bluffs</v>
          </cell>
        </row>
        <row r="347">
          <cell r="A347" t="str">
            <v>0222</v>
          </cell>
          <cell r="B347" t="str">
            <v>Oakham (non-op)</v>
          </cell>
        </row>
        <row r="348">
          <cell r="A348" t="str">
            <v>0855</v>
          </cell>
          <cell r="B348" t="str">
            <v>Old Colony Regional Vocational Technical</v>
          </cell>
        </row>
        <row r="349">
          <cell r="A349" t="str">
            <v>0740</v>
          </cell>
          <cell r="B349" t="str">
            <v>Old Rochester</v>
          </cell>
        </row>
        <row r="350">
          <cell r="A350" t="str">
            <v>3515</v>
          </cell>
          <cell r="B350" t="str">
            <v>Old Sturbridge Academy Charter Public School (District)</v>
          </cell>
        </row>
        <row r="351">
          <cell r="A351" t="str">
            <v>0223</v>
          </cell>
          <cell r="B351" t="str">
            <v>Orange</v>
          </cell>
        </row>
        <row r="352">
          <cell r="A352" t="str">
            <v>0224</v>
          </cell>
          <cell r="B352" t="str">
            <v>Orleans</v>
          </cell>
        </row>
        <row r="353">
          <cell r="A353" t="str">
            <v>0225</v>
          </cell>
          <cell r="B353" t="str">
            <v>Otis (non-op)</v>
          </cell>
        </row>
        <row r="354">
          <cell r="A354" t="str">
            <v>0226</v>
          </cell>
          <cell r="B354" t="str">
            <v>Oxford</v>
          </cell>
        </row>
        <row r="355">
          <cell r="A355" t="str">
            <v>0227</v>
          </cell>
          <cell r="B355" t="str">
            <v>Palmer</v>
          </cell>
        </row>
        <row r="356">
          <cell r="A356" t="str">
            <v>0860</v>
          </cell>
          <cell r="B356" t="str">
            <v>Pathfinder Regional Vocational Technical</v>
          </cell>
        </row>
        <row r="357">
          <cell r="A357" t="str">
            <v>3501</v>
          </cell>
          <cell r="B357" t="str">
            <v>Paulo Freire Social Justice Charter School (District)</v>
          </cell>
        </row>
        <row r="358">
          <cell r="A358" t="str">
            <v>0228</v>
          </cell>
          <cell r="B358" t="str">
            <v>Paxton (non-op)</v>
          </cell>
        </row>
        <row r="359">
          <cell r="A359" t="str">
            <v>0229</v>
          </cell>
          <cell r="B359" t="str">
            <v>Peabody</v>
          </cell>
        </row>
        <row r="360">
          <cell r="A360" t="str">
            <v>0230</v>
          </cell>
          <cell r="B360" t="str">
            <v>Pelham</v>
          </cell>
        </row>
        <row r="361">
          <cell r="A361" t="str">
            <v>0231</v>
          </cell>
          <cell r="B361" t="str">
            <v>Pembroke</v>
          </cell>
        </row>
        <row r="362">
          <cell r="A362" t="str">
            <v>0745</v>
          </cell>
          <cell r="B362" t="str">
            <v>Pentucket</v>
          </cell>
        </row>
        <row r="363">
          <cell r="A363" t="str">
            <v>0232</v>
          </cell>
          <cell r="B363" t="str">
            <v>Pepperell (non-op)</v>
          </cell>
        </row>
        <row r="364">
          <cell r="A364" t="str">
            <v>0233</v>
          </cell>
          <cell r="B364" t="str">
            <v>Peru (non-op)</v>
          </cell>
        </row>
        <row r="365">
          <cell r="A365" t="str">
            <v>0234</v>
          </cell>
          <cell r="B365" t="str">
            <v>Petersham</v>
          </cell>
        </row>
        <row r="366">
          <cell r="A366" t="str">
            <v>0235</v>
          </cell>
          <cell r="B366" t="str">
            <v>Phillipston (non-op)</v>
          </cell>
        </row>
        <row r="367">
          <cell r="A367" t="str">
            <v>3508</v>
          </cell>
          <cell r="B367" t="str">
            <v>Phoenix Academy Public Charter High School Springfield (District)</v>
          </cell>
        </row>
        <row r="368">
          <cell r="A368" t="str">
            <v>0493</v>
          </cell>
          <cell r="B368" t="str">
            <v>Phoenix Charter Academy (District)</v>
          </cell>
        </row>
        <row r="369">
          <cell r="A369" t="str">
            <v>0494</v>
          </cell>
          <cell r="B369" t="str">
            <v>Pioneer Charter School of Science (District)</v>
          </cell>
        </row>
        <row r="370">
          <cell r="A370" t="str">
            <v>3506</v>
          </cell>
          <cell r="B370" t="str">
            <v>Pioneer Charter School of Science II (PCSS-II) (District)</v>
          </cell>
        </row>
        <row r="371">
          <cell r="A371" t="str">
            <v>0750</v>
          </cell>
          <cell r="B371" t="str">
            <v>Pioneer Valley</v>
          </cell>
        </row>
        <row r="372">
          <cell r="A372" t="str">
            <v>0497</v>
          </cell>
          <cell r="B372" t="str">
            <v>Pioneer Valley Chinese Immersion Charter (District)</v>
          </cell>
        </row>
        <row r="373">
          <cell r="A373" t="str">
            <v>0479</v>
          </cell>
          <cell r="B373" t="str">
            <v>Pioneer Valley Performing Arts Charter Public (District)</v>
          </cell>
        </row>
        <row r="374">
          <cell r="A374" t="str">
            <v>0236</v>
          </cell>
          <cell r="B374" t="str">
            <v>Pittsfield</v>
          </cell>
        </row>
        <row r="375">
          <cell r="A375" t="str">
            <v>0237</v>
          </cell>
          <cell r="B375" t="str">
            <v>Plainfield (non-op)</v>
          </cell>
        </row>
        <row r="376">
          <cell r="A376" t="str">
            <v>0238</v>
          </cell>
          <cell r="B376" t="str">
            <v>Plainville</v>
          </cell>
        </row>
        <row r="377">
          <cell r="A377" t="str">
            <v>0239</v>
          </cell>
          <cell r="B377" t="str">
            <v>Plymouth</v>
          </cell>
        </row>
        <row r="378">
          <cell r="A378" t="str">
            <v>0240</v>
          </cell>
          <cell r="B378" t="str">
            <v>Plympton</v>
          </cell>
        </row>
        <row r="379">
          <cell r="A379" t="str">
            <v>0241</v>
          </cell>
          <cell r="B379" t="str">
            <v>Princeton (non-op)</v>
          </cell>
        </row>
        <row r="380">
          <cell r="A380" t="str">
            <v>0487</v>
          </cell>
          <cell r="B380" t="str">
            <v>Prospect Hill Academy Charter (District)</v>
          </cell>
        </row>
        <row r="381">
          <cell r="A381" t="str">
            <v>0242</v>
          </cell>
          <cell r="B381" t="str">
            <v>Provincetown</v>
          </cell>
        </row>
        <row r="382">
          <cell r="A382" t="str">
            <v>0753</v>
          </cell>
          <cell r="B382" t="str">
            <v>Quabbin</v>
          </cell>
        </row>
        <row r="383">
          <cell r="A383" t="str">
            <v>0778</v>
          </cell>
          <cell r="B383" t="str">
            <v>Quaboag Regional</v>
          </cell>
        </row>
        <row r="384">
          <cell r="A384" t="str">
            <v>0243</v>
          </cell>
          <cell r="B384" t="str">
            <v>Quincy</v>
          </cell>
        </row>
        <row r="385">
          <cell r="A385" t="str">
            <v>0755</v>
          </cell>
          <cell r="B385" t="str">
            <v>Ralph C Mahar</v>
          </cell>
        </row>
        <row r="386">
          <cell r="A386" t="str">
            <v>0244</v>
          </cell>
          <cell r="B386" t="str">
            <v>Randolph</v>
          </cell>
        </row>
        <row r="387">
          <cell r="A387" t="str">
            <v>0245</v>
          </cell>
          <cell r="B387" t="str">
            <v>Raynham (non-op)</v>
          </cell>
        </row>
        <row r="388">
          <cell r="A388" t="str">
            <v>0246</v>
          </cell>
          <cell r="B388" t="str">
            <v>Reading</v>
          </cell>
        </row>
        <row r="389">
          <cell r="A389" t="str">
            <v>0247</v>
          </cell>
          <cell r="B389" t="str">
            <v>Rehoboth (non-op)</v>
          </cell>
        </row>
        <row r="390">
          <cell r="A390" t="str">
            <v>0248</v>
          </cell>
          <cell r="B390" t="str">
            <v>Revere</v>
          </cell>
        </row>
        <row r="391">
          <cell r="A391" t="str">
            <v>0249</v>
          </cell>
          <cell r="B391" t="str">
            <v>Richmond</v>
          </cell>
        </row>
        <row r="392">
          <cell r="A392" t="str">
            <v>0483</v>
          </cell>
          <cell r="B392" t="str">
            <v>Rising Tide Charter Public (District)</v>
          </cell>
        </row>
        <row r="393">
          <cell r="A393" t="str">
            <v>0482</v>
          </cell>
          <cell r="B393" t="str">
            <v>River Valley Charter (District)</v>
          </cell>
        </row>
        <row r="394">
          <cell r="A394" t="str">
            <v>0250</v>
          </cell>
          <cell r="B394" t="str">
            <v>Rochester</v>
          </cell>
        </row>
        <row r="395">
          <cell r="A395" t="str">
            <v>0251</v>
          </cell>
          <cell r="B395" t="str">
            <v>Rockland</v>
          </cell>
        </row>
        <row r="396">
          <cell r="A396" t="str">
            <v>0252</v>
          </cell>
          <cell r="B396" t="str">
            <v>Rockport</v>
          </cell>
        </row>
        <row r="397">
          <cell r="A397" t="str">
            <v>0253</v>
          </cell>
          <cell r="B397" t="str">
            <v>Rowe</v>
          </cell>
        </row>
        <row r="398">
          <cell r="A398" t="str">
            <v>0254</v>
          </cell>
          <cell r="B398" t="str">
            <v>Rowley (non-op)</v>
          </cell>
        </row>
        <row r="399">
          <cell r="A399" t="str">
            <v>0484</v>
          </cell>
          <cell r="B399" t="str">
            <v>Roxbury Preparatory Charter (District)</v>
          </cell>
        </row>
        <row r="400">
          <cell r="A400" t="str">
            <v>0255</v>
          </cell>
          <cell r="B400" t="str">
            <v>Royalston (non-op)</v>
          </cell>
        </row>
        <row r="401">
          <cell r="A401" t="str">
            <v>0256</v>
          </cell>
          <cell r="B401" t="str">
            <v>Russell (non-op)</v>
          </cell>
        </row>
        <row r="402">
          <cell r="A402" t="str">
            <v>0257</v>
          </cell>
          <cell r="B402" t="str">
            <v>Rutland (non-op)</v>
          </cell>
        </row>
        <row r="403">
          <cell r="A403" t="str">
            <v>0441</v>
          </cell>
          <cell r="B403" t="str">
            <v>Sabis International Charter (District)</v>
          </cell>
        </row>
        <row r="404">
          <cell r="A404" t="str">
            <v>0258</v>
          </cell>
          <cell r="B404" t="str">
            <v>Salem</v>
          </cell>
        </row>
        <row r="405">
          <cell r="A405" t="str">
            <v>0485</v>
          </cell>
          <cell r="B405" t="str">
            <v>Salem Academy Charter (District)</v>
          </cell>
        </row>
        <row r="406">
          <cell r="A406" t="str">
            <v>0259</v>
          </cell>
          <cell r="B406" t="str">
            <v>Salisbury (non-op)</v>
          </cell>
        </row>
        <row r="407">
          <cell r="A407" t="str">
            <v>0260</v>
          </cell>
          <cell r="B407" t="str">
            <v>Sandisfield (non-op)</v>
          </cell>
        </row>
        <row r="408">
          <cell r="A408" t="str">
            <v>0261</v>
          </cell>
          <cell r="B408" t="str">
            <v>Sandwich</v>
          </cell>
        </row>
        <row r="409">
          <cell r="A409" t="str">
            <v>0262</v>
          </cell>
          <cell r="B409" t="str">
            <v>Saugus</v>
          </cell>
        </row>
        <row r="410">
          <cell r="A410" t="str">
            <v>0263</v>
          </cell>
          <cell r="B410" t="str">
            <v>Savoy</v>
          </cell>
        </row>
        <row r="411">
          <cell r="A411" t="str">
            <v>0264</v>
          </cell>
          <cell r="B411" t="str">
            <v>Scituate</v>
          </cell>
        </row>
        <row r="412">
          <cell r="A412" t="str">
            <v>0265</v>
          </cell>
          <cell r="B412" t="str">
            <v>Seekonk</v>
          </cell>
        </row>
        <row r="413">
          <cell r="A413" t="str">
            <v>0486</v>
          </cell>
          <cell r="B413" t="str">
            <v>Seven Hills Charter Public (District)</v>
          </cell>
        </row>
        <row r="414">
          <cell r="A414" t="str">
            <v>0266</v>
          </cell>
          <cell r="B414" t="str">
            <v>Sharon</v>
          </cell>
        </row>
        <row r="415">
          <cell r="A415" t="str">
            <v>0871</v>
          </cell>
          <cell r="B415" t="str">
            <v>Shawsheen Valley Regional Vocational Technical</v>
          </cell>
        </row>
        <row r="416">
          <cell r="A416" t="str">
            <v>0267</v>
          </cell>
          <cell r="B416" t="str">
            <v>Sheffield (non-op)</v>
          </cell>
        </row>
        <row r="417">
          <cell r="A417" t="str">
            <v>0268</v>
          </cell>
          <cell r="B417" t="str">
            <v>Shelburne (non-op)</v>
          </cell>
        </row>
        <row r="418">
          <cell r="A418" t="str">
            <v>0269</v>
          </cell>
          <cell r="B418" t="str">
            <v>Sherborn</v>
          </cell>
        </row>
        <row r="419">
          <cell r="A419" t="str">
            <v>0270</v>
          </cell>
          <cell r="B419" t="str">
            <v>Shirley (non-op)</v>
          </cell>
        </row>
        <row r="420">
          <cell r="A420" t="str">
            <v>0271</v>
          </cell>
          <cell r="B420" t="str">
            <v>Shrewsbury</v>
          </cell>
        </row>
        <row r="421">
          <cell r="A421" t="str">
            <v>0272</v>
          </cell>
          <cell r="B421" t="str">
            <v>Shutesbury</v>
          </cell>
        </row>
        <row r="422">
          <cell r="A422" t="str">
            <v>0477</v>
          </cell>
          <cell r="B422" t="str">
            <v>Silver Hill Horace Mann Charter (District)</v>
          </cell>
        </row>
        <row r="423">
          <cell r="A423" t="str">
            <v>0760</v>
          </cell>
          <cell r="B423" t="str">
            <v>Silver Lake</v>
          </cell>
        </row>
        <row r="424">
          <cell r="A424" t="str">
            <v>0474</v>
          </cell>
          <cell r="B424" t="str">
            <v>Sizer School: A North Central Charter Essential (District)</v>
          </cell>
        </row>
        <row r="425">
          <cell r="A425" t="str">
            <v>0273</v>
          </cell>
          <cell r="B425" t="str">
            <v>Somerset</v>
          </cell>
        </row>
        <row r="426">
          <cell r="A426" t="str">
            <v>0763</v>
          </cell>
          <cell r="B426" t="str">
            <v>Somerset Berkley Regional School District</v>
          </cell>
        </row>
        <row r="427">
          <cell r="A427" t="str">
            <v>0274</v>
          </cell>
          <cell r="B427" t="str">
            <v>Somerville</v>
          </cell>
        </row>
        <row r="428">
          <cell r="A428" t="str">
            <v>0278</v>
          </cell>
          <cell r="B428" t="str">
            <v>South Hadley</v>
          </cell>
        </row>
        <row r="429">
          <cell r="A429" t="str">
            <v>0829</v>
          </cell>
          <cell r="B429" t="str">
            <v>South Middlesex Regional Vocational Technical</v>
          </cell>
        </row>
        <row r="430">
          <cell r="A430" t="str">
            <v>0488</v>
          </cell>
          <cell r="B430" t="str">
            <v>South Shore Charter Public (District)</v>
          </cell>
        </row>
        <row r="431">
          <cell r="A431" t="str">
            <v>0873</v>
          </cell>
          <cell r="B431" t="str">
            <v>South Shore Regional Vocational Technical</v>
          </cell>
        </row>
        <row r="432">
          <cell r="A432" t="str">
            <v>0275</v>
          </cell>
          <cell r="B432" t="str">
            <v>Southampton</v>
          </cell>
        </row>
        <row r="433">
          <cell r="A433" t="str">
            <v>0276</v>
          </cell>
          <cell r="B433" t="str">
            <v>Southborough</v>
          </cell>
        </row>
        <row r="434">
          <cell r="A434" t="str">
            <v>0277</v>
          </cell>
          <cell r="B434" t="str">
            <v>Southbridge</v>
          </cell>
        </row>
        <row r="435">
          <cell r="A435" t="str">
            <v>0872</v>
          </cell>
          <cell r="B435" t="str">
            <v>Southeastern Regional Vocational Technical</v>
          </cell>
        </row>
        <row r="436">
          <cell r="A436" t="str">
            <v>0765</v>
          </cell>
          <cell r="B436" t="str">
            <v>Southern Berkshire</v>
          </cell>
        </row>
        <row r="437">
          <cell r="A437" t="str">
            <v>0876</v>
          </cell>
          <cell r="B437" t="str">
            <v>Southern Worcester County Regional Vocational Technical</v>
          </cell>
        </row>
        <row r="438">
          <cell r="A438" t="str">
            <v>0353</v>
          </cell>
          <cell r="B438" t="str">
            <v>Southfield (non-op)</v>
          </cell>
        </row>
        <row r="439">
          <cell r="A439" t="str">
            <v>0279</v>
          </cell>
          <cell r="B439" t="str">
            <v>Southwick (non-op)</v>
          </cell>
        </row>
        <row r="440">
          <cell r="A440" t="str">
            <v>0766</v>
          </cell>
          <cell r="B440" t="str">
            <v>Southwick-Tolland-Granville Regional School District</v>
          </cell>
        </row>
        <row r="441">
          <cell r="A441" t="str">
            <v>0280</v>
          </cell>
          <cell r="B441" t="str">
            <v>Spencer (non-op)</v>
          </cell>
        </row>
        <row r="442">
          <cell r="A442" t="str">
            <v>0767</v>
          </cell>
          <cell r="B442" t="str">
            <v>Spencer-E Brookfield</v>
          </cell>
        </row>
        <row r="443">
          <cell r="A443" t="str">
            <v>0281</v>
          </cell>
          <cell r="B443" t="str">
            <v>Springfield</v>
          </cell>
        </row>
        <row r="444">
          <cell r="A444" t="str">
            <v>3510</v>
          </cell>
          <cell r="B444" t="str">
            <v>Springfield Preparatory Charter School (District)</v>
          </cell>
        </row>
        <row r="445">
          <cell r="A445" t="str">
            <v>0282</v>
          </cell>
          <cell r="B445" t="str">
            <v>Sterling (non-op)</v>
          </cell>
        </row>
        <row r="446">
          <cell r="A446" t="str">
            <v>0283</v>
          </cell>
          <cell r="B446" t="str">
            <v>Stockbridge (non-op)</v>
          </cell>
        </row>
        <row r="447">
          <cell r="A447" t="str">
            <v>0284</v>
          </cell>
          <cell r="B447" t="str">
            <v>Stoneham</v>
          </cell>
        </row>
        <row r="448">
          <cell r="A448" t="str">
            <v>0285</v>
          </cell>
          <cell r="B448" t="str">
            <v>Stoughton</v>
          </cell>
        </row>
        <row r="449">
          <cell r="A449" t="str">
            <v>0286</v>
          </cell>
          <cell r="B449" t="str">
            <v>Stow (non-op)</v>
          </cell>
        </row>
        <row r="450">
          <cell r="A450" t="str">
            <v>0287</v>
          </cell>
          <cell r="B450" t="str">
            <v>Sturbridge</v>
          </cell>
        </row>
        <row r="451">
          <cell r="A451" t="str">
            <v>0489</v>
          </cell>
          <cell r="B451" t="str">
            <v>Sturgis Charter Public (District)</v>
          </cell>
        </row>
        <row r="452">
          <cell r="A452" t="str">
            <v>0288</v>
          </cell>
          <cell r="B452" t="str">
            <v>Sudbury</v>
          </cell>
        </row>
        <row r="453">
          <cell r="A453" t="str">
            <v>0289</v>
          </cell>
          <cell r="B453" t="str">
            <v>Sunderland</v>
          </cell>
        </row>
        <row r="454">
          <cell r="A454" t="str">
            <v>0290</v>
          </cell>
          <cell r="B454" t="str">
            <v>Sutton</v>
          </cell>
        </row>
        <row r="455">
          <cell r="A455" t="str">
            <v>0291</v>
          </cell>
          <cell r="B455" t="str">
            <v>Swampscott</v>
          </cell>
        </row>
        <row r="456">
          <cell r="A456" t="str">
            <v>0292</v>
          </cell>
          <cell r="B456" t="str">
            <v>Swansea</v>
          </cell>
        </row>
        <row r="457">
          <cell r="A457" t="str">
            <v>3902</v>
          </cell>
          <cell r="B457" t="str">
            <v>TEC Connections Academy Commonwealth Virtual School District</v>
          </cell>
        </row>
        <row r="458">
          <cell r="A458" t="str">
            <v>0770</v>
          </cell>
          <cell r="B458" t="str">
            <v>Tantasqua</v>
          </cell>
        </row>
        <row r="459">
          <cell r="A459" t="str">
            <v>0293</v>
          </cell>
          <cell r="B459" t="str">
            <v>Taunton</v>
          </cell>
        </row>
        <row r="460">
          <cell r="A460" t="str">
            <v>0294</v>
          </cell>
          <cell r="B460" t="str">
            <v>Templeton (non-op)</v>
          </cell>
        </row>
        <row r="461">
          <cell r="A461" t="str">
            <v>0295</v>
          </cell>
          <cell r="B461" t="str">
            <v>Tewksbury</v>
          </cell>
        </row>
        <row r="462">
          <cell r="A462" t="str">
            <v>0296</v>
          </cell>
          <cell r="B462" t="str">
            <v>Tisbury</v>
          </cell>
        </row>
        <row r="463">
          <cell r="A463" t="str">
            <v>0297</v>
          </cell>
          <cell r="B463" t="str">
            <v>Tolland (non-op)</v>
          </cell>
        </row>
        <row r="464">
          <cell r="A464" t="str">
            <v>0298</v>
          </cell>
          <cell r="B464" t="str">
            <v>Topsfield</v>
          </cell>
        </row>
        <row r="465">
          <cell r="A465" t="str">
            <v>0299</v>
          </cell>
          <cell r="B465" t="str">
            <v>Townsend (non-op)</v>
          </cell>
        </row>
        <row r="466">
          <cell r="A466" t="str">
            <v>0878</v>
          </cell>
          <cell r="B466" t="str">
            <v>Tri-County Regional Vocational Technical</v>
          </cell>
        </row>
        <row r="467">
          <cell r="A467" t="str">
            <v>0773</v>
          </cell>
          <cell r="B467" t="str">
            <v>Triton</v>
          </cell>
        </row>
        <row r="468">
          <cell r="A468" t="str">
            <v>0300</v>
          </cell>
          <cell r="B468" t="str">
            <v>Truro</v>
          </cell>
        </row>
        <row r="469">
          <cell r="A469" t="str">
            <v>0301</v>
          </cell>
          <cell r="B469" t="str">
            <v>Tyngsborough</v>
          </cell>
        </row>
        <row r="470">
          <cell r="A470" t="str">
            <v>0302</v>
          </cell>
          <cell r="B470" t="str">
            <v>Tyringham (non-op)</v>
          </cell>
        </row>
        <row r="471">
          <cell r="A471" t="str">
            <v>0480</v>
          </cell>
          <cell r="B471" t="str">
            <v>UP Academy Charter School of Boston (District)</v>
          </cell>
        </row>
        <row r="472">
          <cell r="A472" t="str">
            <v>3505</v>
          </cell>
          <cell r="B472" t="str">
            <v>UP Academy Charter School of Dorchester (District)</v>
          </cell>
        </row>
        <row r="473">
          <cell r="A473" t="str">
            <v>0774</v>
          </cell>
          <cell r="B473" t="str">
            <v>Up-Island Regional</v>
          </cell>
        </row>
        <row r="474">
          <cell r="A474" t="str">
            <v>0879</v>
          </cell>
          <cell r="B474" t="str">
            <v>Upper Cape Cod Regional Vocational Technical</v>
          </cell>
        </row>
        <row r="475">
          <cell r="A475" t="str">
            <v>0303</v>
          </cell>
          <cell r="B475" t="str">
            <v>Upton (non-op)</v>
          </cell>
        </row>
        <row r="476">
          <cell r="A476" t="str">
            <v>0304</v>
          </cell>
          <cell r="B476" t="str">
            <v>Uxbridge</v>
          </cell>
        </row>
        <row r="477">
          <cell r="A477" t="str">
            <v>0498</v>
          </cell>
          <cell r="B477" t="str">
            <v>Veritas Preparatory Charter School (District)</v>
          </cell>
        </row>
        <row r="478">
          <cell r="A478" t="str">
            <v>0775</v>
          </cell>
          <cell r="B478" t="str">
            <v>Wachusett</v>
          </cell>
        </row>
        <row r="479">
          <cell r="A479" t="str">
            <v>0305</v>
          </cell>
          <cell r="B479" t="str">
            <v>Wakefield</v>
          </cell>
        </row>
        <row r="480">
          <cell r="A480" t="str">
            <v>0306</v>
          </cell>
          <cell r="B480" t="str">
            <v>Wales</v>
          </cell>
        </row>
        <row r="481">
          <cell r="A481" t="str">
            <v>0307</v>
          </cell>
          <cell r="B481" t="str">
            <v>Walpole</v>
          </cell>
        </row>
        <row r="482">
          <cell r="A482" t="str">
            <v>0308</v>
          </cell>
          <cell r="B482" t="str">
            <v>Waltham</v>
          </cell>
        </row>
        <row r="483">
          <cell r="A483" t="str">
            <v>0309</v>
          </cell>
          <cell r="B483" t="str">
            <v>Ware</v>
          </cell>
        </row>
        <row r="484">
          <cell r="A484" t="str">
            <v>0310</v>
          </cell>
          <cell r="B484" t="str">
            <v>Wareham</v>
          </cell>
        </row>
        <row r="485">
          <cell r="A485" t="str">
            <v>0311</v>
          </cell>
          <cell r="B485" t="str">
            <v>Warren (non-op)</v>
          </cell>
        </row>
        <row r="486">
          <cell r="A486" t="str">
            <v>0312</v>
          </cell>
          <cell r="B486" t="str">
            <v>Warwick (non-op)</v>
          </cell>
        </row>
        <row r="487">
          <cell r="A487" t="str">
            <v>0313</v>
          </cell>
          <cell r="B487" t="str">
            <v>Washington (non-op)</v>
          </cell>
        </row>
        <row r="488">
          <cell r="A488" t="str">
            <v>0314</v>
          </cell>
          <cell r="B488" t="str">
            <v>Watertown</v>
          </cell>
        </row>
        <row r="489">
          <cell r="A489" t="str">
            <v>0315</v>
          </cell>
          <cell r="B489" t="str">
            <v>Wayland</v>
          </cell>
        </row>
        <row r="490">
          <cell r="A490" t="str">
            <v>0316</v>
          </cell>
          <cell r="B490" t="str">
            <v>Webster</v>
          </cell>
        </row>
        <row r="491">
          <cell r="A491" t="str">
            <v>0317</v>
          </cell>
          <cell r="B491" t="str">
            <v>Wellesley</v>
          </cell>
        </row>
        <row r="492">
          <cell r="A492" t="str">
            <v>0318</v>
          </cell>
          <cell r="B492" t="str">
            <v>Wellfleet</v>
          </cell>
        </row>
        <row r="493">
          <cell r="A493" t="str">
            <v>0319</v>
          </cell>
          <cell r="B493" t="str">
            <v>Wendell (non-op)</v>
          </cell>
        </row>
        <row r="494">
          <cell r="A494" t="str">
            <v>0320</v>
          </cell>
          <cell r="B494" t="str">
            <v>Wenham (non-op)</v>
          </cell>
        </row>
        <row r="495">
          <cell r="A495" t="str">
            <v>0322</v>
          </cell>
          <cell r="B495" t="str">
            <v>West Boylston</v>
          </cell>
        </row>
        <row r="496">
          <cell r="A496" t="str">
            <v>0323</v>
          </cell>
          <cell r="B496" t="str">
            <v>West Bridgewater</v>
          </cell>
        </row>
        <row r="497">
          <cell r="A497" t="str">
            <v>0324</v>
          </cell>
          <cell r="B497" t="str">
            <v>West Brookfield (non-op)</v>
          </cell>
        </row>
        <row r="498">
          <cell r="A498" t="str">
            <v>0329</v>
          </cell>
          <cell r="B498" t="str">
            <v>West Newbury (non-op)</v>
          </cell>
        </row>
        <row r="499">
          <cell r="A499" t="str">
            <v>0332</v>
          </cell>
          <cell r="B499" t="str">
            <v>West Springfield</v>
          </cell>
        </row>
        <row r="500">
          <cell r="A500" t="str">
            <v>0333</v>
          </cell>
          <cell r="B500" t="str">
            <v>West Stockbridge (non-op)</v>
          </cell>
        </row>
        <row r="501">
          <cell r="A501" t="str">
            <v>0334</v>
          </cell>
          <cell r="B501" t="str">
            <v>West Tisbury (non-op)</v>
          </cell>
        </row>
        <row r="502">
          <cell r="A502" t="str">
            <v>0321</v>
          </cell>
          <cell r="B502" t="str">
            <v>Westborough</v>
          </cell>
        </row>
        <row r="503">
          <cell r="A503" t="str">
            <v>0325</v>
          </cell>
          <cell r="B503" t="str">
            <v>Westfield</v>
          </cell>
        </row>
        <row r="504">
          <cell r="A504" t="str">
            <v>0326</v>
          </cell>
          <cell r="B504" t="str">
            <v>Westford</v>
          </cell>
        </row>
        <row r="505">
          <cell r="A505" t="str">
            <v>0327</v>
          </cell>
          <cell r="B505" t="str">
            <v>Westhampton</v>
          </cell>
        </row>
        <row r="506">
          <cell r="A506" t="str">
            <v>0328</v>
          </cell>
          <cell r="B506" t="str">
            <v>Westminster (non-op)</v>
          </cell>
        </row>
        <row r="507">
          <cell r="A507" t="str">
            <v>0330</v>
          </cell>
          <cell r="B507" t="str">
            <v>Weston</v>
          </cell>
        </row>
        <row r="508">
          <cell r="A508" t="str">
            <v>0331</v>
          </cell>
          <cell r="B508" t="str">
            <v>Westport</v>
          </cell>
        </row>
        <row r="509">
          <cell r="A509" t="str">
            <v>0335</v>
          </cell>
          <cell r="B509" t="str">
            <v>Westwood</v>
          </cell>
        </row>
        <row r="510">
          <cell r="A510" t="str">
            <v>0336</v>
          </cell>
          <cell r="B510" t="str">
            <v>Weymouth</v>
          </cell>
        </row>
        <row r="511">
          <cell r="A511" t="str">
            <v>0337</v>
          </cell>
          <cell r="B511" t="str">
            <v>Whately</v>
          </cell>
        </row>
        <row r="512">
          <cell r="A512" t="str">
            <v>0338</v>
          </cell>
          <cell r="B512" t="str">
            <v>Whitman (non-op)</v>
          </cell>
        </row>
        <row r="513">
          <cell r="A513" t="str">
            <v>0780</v>
          </cell>
          <cell r="B513" t="str">
            <v>Whitman-Hanson</v>
          </cell>
        </row>
        <row r="514">
          <cell r="A514" t="str">
            <v>0885</v>
          </cell>
          <cell r="B514" t="str">
            <v>Whittier Regional Vocational Technical</v>
          </cell>
        </row>
        <row r="515">
          <cell r="A515" t="str">
            <v>0339</v>
          </cell>
          <cell r="B515" t="str">
            <v>Wilbraham (non-op)</v>
          </cell>
        </row>
        <row r="516">
          <cell r="A516" t="str">
            <v>0340</v>
          </cell>
          <cell r="B516" t="str">
            <v>Williamsburg</v>
          </cell>
        </row>
        <row r="517">
          <cell r="A517" t="str">
            <v>0341</v>
          </cell>
          <cell r="B517" t="str">
            <v>Williamstown</v>
          </cell>
        </row>
        <row r="518">
          <cell r="A518" t="str">
            <v>0342</v>
          </cell>
          <cell r="B518" t="str">
            <v>Wilmington</v>
          </cell>
        </row>
        <row r="519">
          <cell r="A519" t="str">
            <v>0343</v>
          </cell>
          <cell r="B519" t="str">
            <v>Winchendon</v>
          </cell>
        </row>
        <row r="520">
          <cell r="A520" t="str">
            <v>0344</v>
          </cell>
          <cell r="B520" t="str">
            <v>Winchester</v>
          </cell>
        </row>
        <row r="521">
          <cell r="A521" t="str">
            <v>0345</v>
          </cell>
          <cell r="B521" t="str">
            <v>Windsor (non-op)</v>
          </cell>
        </row>
        <row r="522">
          <cell r="A522" t="str">
            <v>0346</v>
          </cell>
          <cell r="B522" t="str">
            <v>Winthrop</v>
          </cell>
        </row>
        <row r="523">
          <cell r="A523" t="str">
            <v>0347</v>
          </cell>
          <cell r="B523" t="str">
            <v>Woburn</v>
          </cell>
        </row>
        <row r="524">
          <cell r="A524" t="str">
            <v>0348</v>
          </cell>
          <cell r="B524" t="str">
            <v>Worcester</v>
          </cell>
        </row>
        <row r="525">
          <cell r="A525" t="str">
            <v>0349</v>
          </cell>
          <cell r="B525" t="str">
            <v>Worthington</v>
          </cell>
        </row>
        <row r="526">
          <cell r="A526" t="str">
            <v>0350</v>
          </cell>
          <cell r="B526" t="str">
            <v>Wrentham</v>
          </cell>
        </row>
        <row r="527">
          <cell r="A527" t="str">
            <v>0351</v>
          </cell>
          <cell r="B527" t="str">
            <v>Yarmouth (non-op)</v>
          </cell>
        </row>
      </sheetData>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budget"/>
      <sheetName val="FY19 Budget Assumptions"/>
      <sheetName val="FY19 grant summary"/>
      <sheetName val="FY18 Metco SIMS"/>
      <sheetName val="provider sum"/>
      <sheetName val="FINAL"/>
    </sheetNames>
    <sheetDataSet>
      <sheetData sheetId="0"/>
      <sheetData sheetId="1"/>
      <sheetData sheetId="2">
        <row r="19">
          <cell r="B19">
            <v>4147.4869402985078</v>
          </cell>
        </row>
      </sheetData>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budget.digital.mass.gov/bb/gaa/fy2019/app_19/act_19/h70100012.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M296"/>
  <sheetViews>
    <sheetView showGridLines="0" zoomScale="88" zoomScaleNormal="88" workbookViewId="0">
      <selection activeCell="G14" sqref="G14"/>
    </sheetView>
  </sheetViews>
  <sheetFormatPr defaultColWidth="9" defaultRowHeight="15.75"/>
  <cols>
    <col min="1" max="1" width="9" style="46"/>
    <col min="2" max="2" width="10.5" style="45" customWidth="1"/>
    <col min="3" max="3" width="14.875" style="45" customWidth="1"/>
    <col min="4" max="4" width="14.375" style="45" customWidth="1"/>
    <col min="5" max="5" width="13.875" style="45" customWidth="1"/>
    <col min="6" max="6" width="7.125" style="45" customWidth="1"/>
    <col min="7" max="7" width="13.125" style="45" customWidth="1"/>
    <col min="8" max="8" width="16.625" style="45" customWidth="1"/>
    <col min="9" max="9" width="26.625" style="45" customWidth="1"/>
    <col min="10" max="10" width="13.625" style="45" customWidth="1"/>
    <col min="11" max="13" width="15.125" style="45" customWidth="1"/>
    <col min="14" max="16384" width="9" style="45"/>
  </cols>
  <sheetData>
    <row r="1" spans="1:13">
      <c r="A1" s="43" t="s">
        <v>47</v>
      </c>
      <c r="B1" s="44"/>
      <c r="C1" s="44"/>
      <c r="D1" s="44"/>
      <c r="E1" s="44"/>
      <c r="F1" s="44"/>
      <c r="G1" s="44"/>
      <c r="H1" s="44"/>
      <c r="I1" s="44"/>
      <c r="J1" s="44"/>
      <c r="K1" s="44"/>
      <c r="L1" s="44"/>
      <c r="M1" s="44"/>
    </row>
    <row r="3" spans="1:13" s="50" customFormat="1">
      <c r="A3" s="47" t="s">
        <v>294</v>
      </c>
      <c r="B3" s="48" t="s">
        <v>59</v>
      </c>
      <c r="C3" s="49" t="s">
        <v>60</v>
      </c>
      <c r="D3" s="290" t="s">
        <v>61</v>
      </c>
      <c r="E3" s="291"/>
    </row>
    <row r="4" spans="1:13" s="152" customFormat="1" ht="29.45" customHeight="1">
      <c r="A4" s="149"/>
      <c r="B4" s="150" t="s">
        <v>190</v>
      </c>
      <c r="C4" s="151" t="s">
        <v>62</v>
      </c>
      <c r="D4" s="305" t="s">
        <v>295</v>
      </c>
      <c r="E4" s="306"/>
    </row>
    <row r="5" spans="1:13" s="152" customFormat="1">
      <c r="A5" s="149"/>
      <c r="B5" s="153">
        <v>42543</v>
      </c>
      <c r="C5" s="151" t="s">
        <v>118</v>
      </c>
      <c r="D5" s="292" t="s">
        <v>251</v>
      </c>
      <c r="E5" s="293"/>
    </row>
    <row r="6" spans="1:13" s="152" customFormat="1">
      <c r="A6" s="154"/>
      <c r="B6" s="153">
        <v>42543</v>
      </c>
      <c r="C6" s="155" t="s">
        <v>182</v>
      </c>
      <c r="D6" s="294" t="s">
        <v>251</v>
      </c>
      <c r="E6" s="295"/>
    </row>
    <row r="7" spans="1:13" s="152" customFormat="1">
      <c r="A7" s="154"/>
      <c r="B7" s="153"/>
      <c r="C7" s="155" t="s">
        <v>276</v>
      </c>
      <c r="D7" s="294"/>
      <c r="E7" s="295"/>
    </row>
    <row r="8" spans="1:13" s="152" customFormat="1">
      <c r="A8" s="154"/>
      <c r="B8" s="156"/>
      <c r="C8" s="151" t="s">
        <v>120</v>
      </c>
      <c r="D8" s="294" t="s">
        <v>250</v>
      </c>
      <c r="E8" s="295"/>
    </row>
    <row r="9" spans="1:13" s="50" customFormat="1">
      <c r="A9" s="98"/>
      <c r="B9" s="52"/>
      <c r="C9" s="53"/>
      <c r="D9" s="54"/>
      <c r="E9" s="54"/>
    </row>
    <row r="10" spans="1:13" s="50" customFormat="1">
      <c r="A10" s="98"/>
      <c r="B10" s="52"/>
      <c r="C10" s="53"/>
      <c r="D10" s="54"/>
      <c r="E10" s="54"/>
    </row>
    <row r="11" spans="1:13" s="50" customFormat="1">
      <c r="A11" s="98"/>
      <c r="B11" s="52"/>
      <c r="C11" s="53"/>
      <c r="D11" s="54"/>
      <c r="E11" s="54"/>
    </row>
    <row r="12" spans="1:13" s="50" customFormat="1">
      <c r="A12" s="98">
        <v>42543</v>
      </c>
      <c r="B12" s="82" t="s">
        <v>299</v>
      </c>
      <c r="C12" s="53"/>
      <c r="D12" s="54"/>
      <c r="E12" s="54"/>
    </row>
    <row r="13" spans="1:13" s="50" customFormat="1">
      <c r="A13" s="98"/>
      <c r="B13" s="52"/>
      <c r="C13" s="53"/>
      <c r="D13" s="54"/>
      <c r="E13" s="54"/>
    </row>
    <row r="14" spans="1:13" s="50" customFormat="1">
      <c r="A14" s="98"/>
      <c r="B14" s="52"/>
      <c r="C14" s="53"/>
      <c r="D14" s="54"/>
      <c r="E14" s="54"/>
    </row>
    <row r="15" spans="1:13" s="50" customFormat="1">
      <c r="A15" s="47" t="s">
        <v>234</v>
      </c>
      <c r="B15" s="52"/>
      <c r="C15" s="53"/>
      <c r="D15" s="54"/>
      <c r="E15" s="54"/>
    </row>
    <row r="16" spans="1:13" s="50" customFormat="1">
      <c r="A16" s="98">
        <v>42503</v>
      </c>
      <c r="B16" s="82" t="s">
        <v>287</v>
      </c>
      <c r="C16" s="53"/>
      <c r="D16" s="54"/>
      <c r="E16" s="54"/>
    </row>
    <row r="17" spans="1:5" s="50" customFormat="1">
      <c r="A17" s="98"/>
      <c r="B17" s="82"/>
      <c r="C17" s="53"/>
      <c r="D17" s="54"/>
      <c r="E17" s="54"/>
    </row>
    <row r="18" spans="1:5" s="50" customFormat="1">
      <c r="A18" s="98"/>
      <c r="B18" s="82"/>
      <c r="C18" s="53"/>
      <c r="D18" s="54"/>
      <c r="E18" s="54"/>
    </row>
    <row r="19" spans="1:5" s="50" customFormat="1">
      <c r="A19" s="98">
        <v>42500</v>
      </c>
      <c r="B19" s="82" t="s">
        <v>283</v>
      </c>
      <c r="C19" s="53"/>
      <c r="D19" s="54"/>
      <c r="E19" s="54"/>
    </row>
    <row r="20" spans="1:5" s="50" customFormat="1">
      <c r="A20" s="98"/>
      <c r="B20" s="82" t="s">
        <v>284</v>
      </c>
      <c r="C20" s="53"/>
      <c r="D20" s="54"/>
      <c r="E20" s="54"/>
    </row>
    <row r="21" spans="1:5" s="50" customFormat="1">
      <c r="A21" s="98"/>
      <c r="B21" s="82" t="s">
        <v>285</v>
      </c>
      <c r="C21" s="53"/>
      <c r="D21" s="54"/>
      <c r="E21" s="54"/>
    </row>
    <row r="22" spans="1:5" s="50" customFormat="1">
      <c r="A22" s="98"/>
      <c r="B22" s="82" t="s">
        <v>286</v>
      </c>
      <c r="C22" s="53"/>
      <c r="D22" s="54"/>
      <c r="E22" s="54"/>
    </row>
    <row r="23" spans="1:5" s="50" customFormat="1">
      <c r="A23" s="98"/>
      <c r="B23" s="82"/>
      <c r="C23" s="53"/>
      <c r="D23" s="54"/>
      <c r="E23" s="54"/>
    </row>
    <row r="24" spans="1:5" s="50" customFormat="1">
      <c r="A24" s="98"/>
      <c r="B24" s="52"/>
      <c r="C24" s="53"/>
      <c r="D24" s="54"/>
      <c r="E24" s="54"/>
    </row>
    <row r="25" spans="1:5" s="50" customFormat="1">
      <c r="A25" s="98">
        <v>42401</v>
      </c>
      <c r="B25" s="82" t="s">
        <v>281</v>
      </c>
      <c r="C25" s="53"/>
      <c r="D25" s="54"/>
      <c r="E25" s="54"/>
    </row>
    <row r="26" spans="1:5" s="50" customFormat="1">
      <c r="A26" s="98"/>
      <c r="B26" s="82" t="s">
        <v>282</v>
      </c>
      <c r="C26" s="53"/>
      <c r="D26" s="54"/>
      <c r="E26" s="54"/>
    </row>
    <row r="27" spans="1:5" s="50" customFormat="1">
      <c r="A27" s="98"/>
      <c r="B27" s="82"/>
      <c r="C27" s="53"/>
      <c r="D27" s="54"/>
      <c r="E27" s="54"/>
    </row>
    <row r="28" spans="1:5" s="50" customFormat="1">
      <c r="A28" s="98"/>
      <c r="B28" s="52"/>
      <c r="C28" s="53"/>
      <c r="D28" s="54"/>
      <c r="E28" s="54"/>
    </row>
    <row r="29" spans="1:5" s="50" customFormat="1">
      <c r="A29" s="98"/>
      <c r="B29" s="52"/>
      <c r="C29" s="53"/>
      <c r="D29" s="54"/>
      <c r="E29" s="54"/>
    </row>
    <row r="30" spans="1:5" s="50" customFormat="1">
      <c r="A30" s="98">
        <v>42205</v>
      </c>
      <c r="B30" s="82" t="s">
        <v>273</v>
      </c>
      <c r="C30" s="53"/>
      <c r="D30" s="54"/>
      <c r="E30" s="54"/>
    </row>
    <row r="31" spans="1:5" s="50" customFormat="1">
      <c r="A31" s="98"/>
      <c r="B31" s="82" t="s">
        <v>274</v>
      </c>
      <c r="C31" s="53"/>
      <c r="D31" s="54"/>
      <c r="E31" s="54"/>
    </row>
    <row r="32" spans="1:5" s="50" customFormat="1">
      <c r="A32" s="98"/>
      <c r="B32" s="82" t="s">
        <v>275</v>
      </c>
      <c r="C32" s="53"/>
      <c r="D32" s="54"/>
      <c r="E32" s="54"/>
    </row>
    <row r="33" spans="1:5" s="50" customFormat="1">
      <c r="A33" s="98"/>
      <c r="B33" s="52"/>
      <c r="C33" s="53"/>
      <c r="D33" s="54"/>
      <c r="E33" s="54"/>
    </row>
    <row r="34" spans="1:5" s="50" customFormat="1">
      <c r="A34" s="98"/>
      <c r="B34" s="82" t="s">
        <v>277</v>
      </c>
      <c r="C34" s="53"/>
      <c r="D34" s="54"/>
      <c r="E34" s="54"/>
    </row>
    <row r="35" spans="1:5" s="50" customFormat="1">
      <c r="A35" s="98"/>
      <c r="B35" s="82"/>
      <c r="C35" s="53"/>
      <c r="D35" s="54"/>
      <c r="E35" s="54"/>
    </row>
    <row r="36" spans="1:5" s="50" customFormat="1">
      <c r="A36" s="98"/>
      <c r="B36" s="52"/>
      <c r="C36" s="53"/>
      <c r="D36" s="54"/>
      <c r="E36" s="54"/>
    </row>
    <row r="37" spans="1:5" s="50" customFormat="1">
      <c r="A37" s="98">
        <v>42195</v>
      </c>
      <c r="B37" s="82" t="s">
        <v>252</v>
      </c>
      <c r="C37" s="53"/>
      <c r="D37" s="54"/>
      <c r="E37" s="54"/>
    </row>
    <row r="38" spans="1:5" s="50" customFormat="1">
      <c r="A38" s="98"/>
      <c r="B38" s="52"/>
      <c r="C38" s="53"/>
      <c r="D38" s="54"/>
      <c r="E38" s="54"/>
    </row>
    <row r="39" spans="1:5" s="50" customFormat="1">
      <c r="A39" s="98"/>
      <c r="B39" s="82" t="s">
        <v>253</v>
      </c>
      <c r="C39" s="53"/>
      <c r="D39" s="54"/>
      <c r="E39" s="54"/>
    </row>
    <row r="40" spans="1:5" s="50" customFormat="1">
      <c r="A40" s="98"/>
      <c r="B40" s="82" t="s">
        <v>254</v>
      </c>
      <c r="C40" s="53"/>
      <c r="D40" s="54"/>
      <c r="E40" s="54"/>
    </row>
    <row r="41" spans="1:5" s="50" customFormat="1">
      <c r="A41" s="98"/>
      <c r="B41" s="82" t="s">
        <v>255</v>
      </c>
      <c r="C41" s="53"/>
      <c r="D41" s="54"/>
      <c r="E41" s="54"/>
    </row>
    <row r="42" spans="1:5" s="50" customFormat="1">
      <c r="A42" s="98"/>
      <c r="B42" s="82"/>
      <c r="C42" s="53"/>
      <c r="D42" s="54"/>
      <c r="E42" s="54"/>
    </row>
    <row r="43" spans="1:5" s="50" customFormat="1">
      <c r="A43" s="98"/>
      <c r="B43" s="82"/>
      <c r="C43" s="53"/>
      <c r="D43" s="54"/>
      <c r="E43" s="54"/>
    </row>
    <row r="44" spans="1:5" s="50" customFormat="1">
      <c r="A44" s="98"/>
      <c r="B44" s="52"/>
      <c r="C44" s="53"/>
      <c r="D44" s="54"/>
      <c r="E44" s="54"/>
    </row>
    <row r="45" spans="1:5" s="50" customFormat="1">
      <c r="A45" s="98">
        <v>42180</v>
      </c>
      <c r="B45" s="82" t="s">
        <v>238</v>
      </c>
      <c r="C45" s="53"/>
      <c r="D45" s="54"/>
      <c r="E45" s="54"/>
    </row>
    <row r="46" spans="1:5" s="50" customFormat="1">
      <c r="A46" s="98"/>
      <c r="B46" s="52"/>
      <c r="C46" s="53"/>
      <c r="D46" s="54"/>
      <c r="E46" s="54"/>
    </row>
    <row r="47" spans="1:5" s="50" customFormat="1">
      <c r="A47" s="98"/>
      <c r="B47" s="82" t="s">
        <v>241</v>
      </c>
      <c r="C47" s="120">
        <v>19142582</v>
      </c>
      <c r="D47" s="121" t="s">
        <v>242</v>
      </c>
      <c r="E47" s="54"/>
    </row>
    <row r="48" spans="1:5" s="50" customFormat="1">
      <c r="A48" s="98"/>
      <c r="B48" s="82" t="s">
        <v>240</v>
      </c>
      <c r="C48" s="120">
        <v>20142582</v>
      </c>
      <c r="D48" s="121" t="s">
        <v>243</v>
      </c>
      <c r="E48" s="54"/>
    </row>
    <row r="49" spans="1:5" s="50" customFormat="1">
      <c r="A49" s="98"/>
      <c r="B49" t="s">
        <v>239</v>
      </c>
      <c r="C49" s="120">
        <v>17912443</v>
      </c>
      <c r="D49" s="121" t="s">
        <v>242</v>
      </c>
      <c r="E49" s="54"/>
    </row>
    <row r="50" spans="1:5" s="50" customFormat="1">
      <c r="A50" s="98"/>
      <c r="B50" s="119" t="s">
        <v>246</v>
      </c>
      <c r="C50" s="120">
        <v>20142582</v>
      </c>
      <c r="D50" s="121" t="s">
        <v>243</v>
      </c>
      <c r="E50" s="54"/>
    </row>
    <row r="51" spans="1:5" s="50" customFormat="1">
      <c r="A51" s="98"/>
      <c r="B51" s="119" t="s">
        <v>278</v>
      </c>
      <c r="C51" s="120">
        <v>20142582</v>
      </c>
      <c r="D51" s="121" t="s">
        <v>279</v>
      </c>
      <c r="E51" s="54"/>
    </row>
    <row r="52" spans="1:5" s="50" customFormat="1">
      <c r="A52" s="98"/>
      <c r="B52"/>
      <c r="C52" s="120"/>
      <c r="D52" s="121"/>
      <c r="E52" s="54"/>
    </row>
    <row r="53" spans="1:5" s="50" customFormat="1">
      <c r="A53" s="98"/>
      <c r="B53"/>
      <c r="C53" s="53"/>
      <c r="D53" s="54"/>
      <c r="E53" s="54"/>
    </row>
    <row r="54" spans="1:5" s="50" customFormat="1">
      <c r="A54" s="98"/>
      <c r="B54" s="82" t="s">
        <v>244</v>
      </c>
      <c r="C54" s="53"/>
      <c r="D54" s="54"/>
      <c r="E54" s="54"/>
    </row>
    <row r="55" spans="1:5" s="50" customFormat="1">
      <c r="A55" s="98"/>
      <c r="B55" s="82" t="s">
        <v>245</v>
      </c>
      <c r="C55" s="53"/>
      <c r="D55" s="54"/>
      <c r="E55" s="54"/>
    </row>
    <row r="56" spans="1:5" s="50" customFormat="1">
      <c r="A56" s="98"/>
      <c r="B56" s="52"/>
      <c r="C56" s="53"/>
      <c r="D56" s="54"/>
      <c r="E56" s="54"/>
    </row>
    <row r="57" spans="1:5" s="50" customFormat="1">
      <c r="A57" s="98"/>
      <c r="B57" s="52"/>
      <c r="C57" s="53"/>
      <c r="D57" s="54"/>
      <c r="E57" s="54"/>
    </row>
    <row r="58" spans="1:5" s="50" customFormat="1">
      <c r="A58" s="47" t="s">
        <v>233</v>
      </c>
      <c r="B58" s="52"/>
      <c r="C58" s="53"/>
      <c r="D58" s="54"/>
      <c r="E58" s="54"/>
    </row>
    <row r="59" spans="1:5" s="50" customFormat="1">
      <c r="A59" s="98"/>
      <c r="B59" s="82" t="s">
        <v>223</v>
      </c>
      <c r="C59" s="53"/>
      <c r="D59" s="115">
        <f>E85+G85</f>
        <v>-1230139</v>
      </c>
      <c r="E59" s="54"/>
    </row>
    <row r="60" spans="1:5" s="50" customFormat="1">
      <c r="A60" s="98"/>
      <c r="B60" s="52"/>
      <c r="C60" s="53"/>
      <c r="D60" s="54"/>
      <c r="E60" s="54"/>
    </row>
    <row r="61" spans="1:5">
      <c r="A61" s="46">
        <v>42059</v>
      </c>
      <c r="B61" t="s">
        <v>228</v>
      </c>
    </row>
    <row r="62" spans="1:5">
      <c r="B62" t="s">
        <v>229</v>
      </c>
    </row>
    <row r="63" spans="1:5" s="50" customFormat="1">
      <c r="A63" s="98"/>
      <c r="B63" s="82"/>
      <c r="C63" s="53"/>
      <c r="D63" s="54"/>
      <c r="E63" s="54"/>
    </row>
    <row r="64" spans="1:5" s="50" customFormat="1">
      <c r="A64" s="98"/>
      <c r="B64" s="82" t="s">
        <v>230</v>
      </c>
      <c r="C64" s="53"/>
      <c r="D64" s="54"/>
      <c r="E64" s="54"/>
    </row>
    <row r="65" spans="1:5" s="50" customFormat="1">
      <c r="A65" s="98"/>
      <c r="B65" s="119" t="s">
        <v>231</v>
      </c>
      <c r="E65" s="54"/>
    </row>
    <row r="66" spans="1:5" s="50" customFormat="1">
      <c r="A66" s="98"/>
      <c r="B66" s="119" t="s">
        <v>232</v>
      </c>
      <c r="E66" s="54"/>
    </row>
    <row r="67" spans="1:5" s="50" customFormat="1">
      <c r="A67" s="98"/>
      <c r="B67" s="119"/>
      <c r="E67" s="54"/>
    </row>
    <row r="68" spans="1:5" s="50" customFormat="1">
      <c r="A68" s="98"/>
      <c r="B68" s="119"/>
      <c r="E68" s="54"/>
    </row>
    <row r="69" spans="1:5" s="50" customFormat="1">
      <c r="A69" s="98"/>
      <c r="B69" s="52"/>
      <c r="C69" s="53"/>
      <c r="D69" s="54"/>
      <c r="E69" s="54"/>
    </row>
    <row r="70" spans="1:5" s="50" customFormat="1">
      <c r="A70" s="98">
        <v>42055</v>
      </c>
      <c r="B70" s="82" t="s">
        <v>212</v>
      </c>
      <c r="C70" s="53"/>
      <c r="D70" s="54"/>
      <c r="E70" s="54"/>
    </row>
    <row r="71" spans="1:5" s="50" customFormat="1">
      <c r="A71" s="98"/>
      <c r="B71" s="82" t="s">
        <v>213</v>
      </c>
      <c r="C71" s="53"/>
      <c r="D71" s="54"/>
      <c r="E71" s="54"/>
    </row>
    <row r="72" spans="1:5" s="50" customFormat="1">
      <c r="A72" s="98"/>
      <c r="B72" s="82" t="s">
        <v>214</v>
      </c>
      <c r="C72" s="53"/>
      <c r="D72" s="54"/>
      <c r="E72" s="54"/>
    </row>
    <row r="73" spans="1:5" s="50" customFormat="1">
      <c r="A73" s="98"/>
      <c r="B73" s="52"/>
      <c r="C73" s="53"/>
      <c r="D73" s="54"/>
      <c r="E73" s="54"/>
    </row>
    <row r="74" spans="1:5" s="50" customFormat="1">
      <c r="A74" s="98"/>
      <c r="B74" s="82" t="s">
        <v>215</v>
      </c>
      <c r="C74" s="53"/>
      <c r="D74" s="54"/>
      <c r="E74" s="54"/>
    </row>
    <row r="75" spans="1:5" s="50" customFormat="1">
      <c r="A75" s="98"/>
      <c r="B75" s="82" t="s">
        <v>216</v>
      </c>
      <c r="C75" s="53"/>
      <c r="D75" s="54"/>
      <c r="E75" s="54"/>
    </row>
    <row r="76" spans="1:5" s="50" customFormat="1">
      <c r="A76" s="98"/>
      <c r="B76" s="82" t="s">
        <v>217</v>
      </c>
      <c r="C76" s="53"/>
      <c r="D76" s="54"/>
      <c r="E76" s="54"/>
    </row>
    <row r="77" spans="1:5" s="50" customFormat="1">
      <c r="A77" s="98"/>
      <c r="B77" s="82" t="s">
        <v>218</v>
      </c>
      <c r="C77" s="53"/>
      <c r="D77" s="54"/>
      <c r="E77" s="54"/>
    </row>
    <row r="78" spans="1:5" s="50" customFormat="1">
      <c r="A78" s="98"/>
      <c r="B78" s="82"/>
      <c r="C78" s="53"/>
      <c r="D78" s="54"/>
      <c r="E78" s="54"/>
    </row>
    <row r="79" spans="1:5" s="50" customFormat="1">
      <c r="A79" s="98"/>
      <c r="B79" s="82" t="s">
        <v>219</v>
      </c>
      <c r="C79" s="53"/>
      <c r="D79" s="54"/>
      <c r="E79" s="54"/>
    </row>
    <row r="80" spans="1:5" s="50" customFormat="1">
      <c r="A80" s="98"/>
      <c r="B80" s="82" t="s">
        <v>222</v>
      </c>
      <c r="C80" s="53"/>
      <c r="D80" s="54"/>
      <c r="E80" s="54"/>
    </row>
    <row r="81" spans="1:8" s="50" customFormat="1">
      <c r="A81" s="98"/>
      <c r="B81" s="82"/>
      <c r="C81" s="53"/>
      <c r="D81" s="54"/>
      <c r="E81" s="54"/>
    </row>
    <row r="82" spans="1:8" s="50" customFormat="1">
      <c r="A82" s="98"/>
      <c r="B82" s="82" t="s">
        <v>226</v>
      </c>
      <c r="C82" s="53"/>
      <c r="D82" s="54"/>
      <c r="E82" s="54"/>
    </row>
    <row r="83" spans="1:8" s="50" customFormat="1">
      <c r="A83" s="98"/>
      <c r="B83" s="82"/>
      <c r="C83" s="53"/>
      <c r="D83" s="54"/>
      <c r="E83" s="54"/>
    </row>
    <row r="84" spans="1:8" s="50" customFormat="1" ht="44.1" customHeight="1">
      <c r="A84" s="98">
        <v>42039</v>
      </c>
      <c r="B84" s="89" t="s">
        <v>203</v>
      </c>
      <c r="C84" s="90" t="s">
        <v>204</v>
      </c>
      <c r="D84" s="90" t="s">
        <v>205</v>
      </c>
      <c r="E84" s="90" t="s">
        <v>206</v>
      </c>
      <c r="F84" s="91" t="s">
        <v>207</v>
      </c>
      <c r="G84" s="90" t="s">
        <v>208</v>
      </c>
      <c r="H84" s="91" t="s">
        <v>209</v>
      </c>
    </row>
    <row r="85" spans="1:8" s="50" customFormat="1">
      <c r="A85" s="98"/>
      <c r="B85" s="92" t="s">
        <v>210</v>
      </c>
      <c r="C85" s="93">
        <v>18640211</v>
      </c>
      <c r="D85" s="94">
        <v>19142582</v>
      </c>
      <c r="E85" s="94">
        <v>-287139</v>
      </c>
      <c r="F85" s="95">
        <v>18855443</v>
      </c>
      <c r="G85" s="96">
        <v>-943000</v>
      </c>
      <c r="H85" s="97">
        <v>17912443</v>
      </c>
    </row>
    <row r="86" spans="1:8" s="50" customFormat="1">
      <c r="A86" s="98"/>
      <c r="B86" s="52"/>
      <c r="C86" s="53"/>
      <c r="D86" s="54"/>
      <c r="E86" s="54"/>
    </row>
    <row r="87" spans="1:8" s="50" customFormat="1">
      <c r="A87" s="98"/>
      <c r="B87" s="82" t="s">
        <v>211</v>
      </c>
      <c r="C87" s="53"/>
      <c r="D87" s="54"/>
      <c r="E87" s="54"/>
    </row>
    <row r="88" spans="1:8" s="50" customFormat="1">
      <c r="A88" s="98"/>
      <c r="B88" s="82"/>
      <c r="C88" s="53"/>
      <c r="D88" s="54"/>
      <c r="E88" s="54"/>
    </row>
    <row r="89" spans="1:8" s="50" customFormat="1">
      <c r="A89" s="98">
        <v>41968</v>
      </c>
      <c r="B89" s="82" t="s">
        <v>200</v>
      </c>
      <c r="C89" s="53"/>
      <c r="D89" s="54"/>
      <c r="E89" s="54"/>
    </row>
    <row r="90" spans="1:8" s="50" customFormat="1">
      <c r="A90" s="98"/>
      <c r="B90" s="82" t="s">
        <v>201</v>
      </c>
      <c r="C90" s="53"/>
      <c r="D90" s="54"/>
      <c r="E90" s="54"/>
    </row>
    <row r="91" spans="1:8" s="50" customFormat="1">
      <c r="A91" s="98"/>
      <c r="B91" s="82"/>
      <c r="C91" s="53"/>
      <c r="D91" s="54"/>
      <c r="E91" s="54"/>
    </row>
    <row r="92" spans="1:8" s="50" customFormat="1">
      <c r="A92" s="98"/>
      <c r="B92" s="82" t="s">
        <v>202</v>
      </c>
      <c r="C92" s="53"/>
      <c r="D92" s="54"/>
      <c r="E92" s="54"/>
    </row>
    <row r="93" spans="1:8" s="50" customFormat="1">
      <c r="A93" s="98"/>
      <c r="B93" s="82"/>
      <c r="C93" s="53"/>
      <c r="D93" s="54"/>
      <c r="E93" s="54"/>
    </row>
    <row r="94" spans="1:8" s="50" customFormat="1">
      <c r="A94" s="98"/>
      <c r="B94" s="52"/>
      <c r="C94" s="53"/>
      <c r="D94" s="54"/>
      <c r="E94" s="54"/>
    </row>
    <row r="95" spans="1:8" s="50" customFormat="1">
      <c r="A95" s="98">
        <v>41967</v>
      </c>
      <c r="B95" s="82" t="s">
        <v>197</v>
      </c>
      <c r="C95" s="53"/>
      <c r="D95" s="54"/>
      <c r="E95" s="54"/>
    </row>
    <row r="96" spans="1:8" s="50" customFormat="1">
      <c r="A96" s="98"/>
      <c r="B96" s="82" t="s">
        <v>198</v>
      </c>
      <c r="C96" s="53"/>
      <c r="D96" s="54"/>
      <c r="E96" s="54"/>
    </row>
    <row r="97" spans="1:5" s="50" customFormat="1">
      <c r="A97" s="98"/>
      <c r="B97" s="52"/>
      <c r="C97" s="53"/>
      <c r="D97" s="54"/>
      <c r="E97" s="54"/>
    </row>
    <row r="98" spans="1:5" s="50" customFormat="1">
      <c r="A98" s="98">
        <v>41821</v>
      </c>
      <c r="B98" s="82" t="s">
        <v>191</v>
      </c>
      <c r="C98" s="53"/>
      <c r="D98" s="54"/>
      <c r="E98" s="54"/>
    </row>
    <row r="99" spans="1:5" s="50" customFormat="1">
      <c r="A99" s="98"/>
      <c r="B99" s="82" t="s">
        <v>192</v>
      </c>
      <c r="C99" s="53"/>
      <c r="D99" s="54"/>
      <c r="E99" s="54"/>
    </row>
    <row r="100" spans="1:5" s="50" customFormat="1">
      <c r="A100" s="98"/>
      <c r="B100" s="52"/>
      <c r="C100" s="53"/>
      <c r="D100" s="54"/>
      <c r="E100" s="54"/>
    </row>
    <row r="101" spans="1:5" s="50" customFormat="1">
      <c r="A101" s="98"/>
      <c r="B101" s="52"/>
      <c r="C101" s="53"/>
      <c r="D101" s="54"/>
      <c r="E101" s="54"/>
    </row>
    <row r="102" spans="1:5" s="50" customFormat="1">
      <c r="A102" s="98"/>
      <c r="B102" s="52"/>
      <c r="C102" s="53"/>
      <c r="D102" s="54"/>
      <c r="E102" s="54"/>
    </row>
    <row r="103" spans="1:5" s="50" customFormat="1">
      <c r="A103" s="47" t="s">
        <v>185</v>
      </c>
      <c r="B103" s="52"/>
      <c r="C103" s="53"/>
      <c r="D103" s="54"/>
      <c r="E103" s="54"/>
    </row>
    <row r="104" spans="1:5" s="50" customFormat="1">
      <c r="A104" s="51">
        <v>41456</v>
      </c>
      <c r="B104" s="82" t="s">
        <v>188</v>
      </c>
      <c r="C104" s="53"/>
      <c r="D104" s="54"/>
      <c r="E104" s="54"/>
    </row>
    <row r="105" spans="1:5" s="50" customFormat="1">
      <c r="A105" s="51"/>
      <c r="B105" s="52"/>
      <c r="C105" s="53"/>
      <c r="D105" s="54"/>
      <c r="E105" s="54"/>
    </row>
    <row r="106" spans="1:5" s="50" customFormat="1">
      <c r="A106" s="51">
        <v>41449</v>
      </c>
      <c r="B106" s="82" t="s">
        <v>186</v>
      </c>
      <c r="C106" s="53"/>
      <c r="D106" s="54"/>
      <c r="E106" s="54"/>
    </row>
    <row r="107" spans="1:5" s="50" customFormat="1">
      <c r="A107" s="51"/>
      <c r="B107" s="82" t="s">
        <v>187</v>
      </c>
      <c r="C107" s="53"/>
      <c r="D107" s="54"/>
      <c r="E107" s="54"/>
    </row>
    <row r="108" spans="1:5" s="50" customFormat="1">
      <c r="A108" s="51"/>
      <c r="B108" s="52"/>
      <c r="C108" s="53"/>
      <c r="D108" s="54"/>
      <c r="E108" s="54"/>
    </row>
    <row r="109" spans="1:5" s="50" customFormat="1">
      <c r="A109" s="51"/>
      <c r="B109" s="52"/>
      <c r="C109" s="53"/>
      <c r="D109" s="54"/>
      <c r="E109" s="54"/>
    </row>
    <row r="110" spans="1:5" s="50" customFormat="1" ht="26.25">
      <c r="A110" s="81" t="s">
        <v>177</v>
      </c>
      <c r="B110" s="52"/>
      <c r="C110" s="53"/>
      <c r="D110" s="54"/>
      <c r="E110" s="54"/>
    </row>
    <row r="111" spans="1:5" s="50" customFormat="1">
      <c r="A111" s="47" t="s">
        <v>105</v>
      </c>
      <c r="B111" s="52"/>
      <c r="C111" s="53"/>
      <c r="D111" s="54"/>
      <c r="E111" s="54"/>
    </row>
    <row r="112" spans="1:5" s="50" customFormat="1">
      <c r="A112" s="51">
        <v>41093</v>
      </c>
      <c r="B112" s="82" t="s">
        <v>181</v>
      </c>
      <c r="C112" s="53"/>
      <c r="D112" s="54"/>
      <c r="E112" s="54"/>
    </row>
    <row r="113" spans="1:5" s="50" customFormat="1">
      <c r="A113" s="51"/>
      <c r="B113" s="82"/>
      <c r="C113" s="53"/>
      <c r="D113" s="54"/>
      <c r="E113" s="54"/>
    </row>
    <row r="114" spans="1:5" s="50" customFormat="1">
      <c r="A114" s="51"/>
      <c r="B114" s="82" t="s">
        <v>183</v>
      </c>
      <c r="C114" s="53"/>
      <c r="D114" s="54"/>
      <c r="E114" s="54"/>
    </row>
    <row r="115" spans="1:5" s="50" customFormat="1">
      <c r="A115" s="51"/>
      <c r="B115" s="82"/>
      <c r="C115" s="53"/>
      <c r="D115" s="54"/>
      <c r="E115" s="54"/>
    </row>
    <row r="116" spans="1:5" s="50" customFormat="1">
      <c r="A116" s="51"/>
      <c r="B116" s="52"/>
      <c r="C116" s="53"/>
      <c r="D116" s="54"/>
      <c r="E116" s="54"/>
    </row>
    <row r="117" spans="1:5" s="50" customFormat="1">
      <c r="A117" s="47" t="s">
        <v>106</v>
      </c>
      <c r="B117" s="82"/>
      <c r="C117" s="53"/>
      <c r="D117" s="54"/>
      <c r="E117" s="54"/>
    </row>
    <row r="118" spans="1:5" s="50" customFormat="1">
      <c r="A118" s="51">
        <v>41016</v>
      </c>
      <c r="B118" s="82" t="s">
        <v>178</v>
      </c>
      <c r="C118" s="53"/>
      <c r="D118" s="54"/>
      <c r="E118" s="54"/>
    </row>
    <row r="119" spans="1:5" s="50" customFormat="1">
      <c r="A119" s="51"/>
      <c r="B119" s="82" t="s">
        <v>180</v>
      </c>
      <c r="C119" s="53"/>
      <c r="D119" s="54"/>
      <c r="E119" s="54"/>
    </row>
    <row r="120" spans="1:5" s="50" customFormat="1">
      <c r="A120" s="51"/>
      <c r="B120" s="52"/>
      <c r="C120" s="53"/>
      <c r="D120" s="54"/>
      <c r="E120" s="54"/>
    </row>
    <row r="121" spans="1:5" s="50" customFormat="1" ht="26.25">
      <c r="A121" s="81" t="s">
        <v>171</v>
      </c>
      <c r="B121" s="52"/>
      <c r="C121" s="53"/>
      <c r="D121" s="54"/>
      <c r="E121" s="54"/>
    </row>
    <row r="122" spans="1:5" s="50" customFormat="1">
      <c r="A122" s="47" t="s">
        <v>105</v>
      </c>
      <c r="B122" s="52"/>
      <c r="C122" s="53"/>
      <c r="D122" s="54"/>
      <c r="E122" s="54"/>
    </row>
    <row r="123" spans="1:5" s="50" customFormat="1">
      <c r="A123" s="51">
        <v>40731</v>
      </c>
      <c r="B123" s="52" t="s">
        <v>174</v>
      </c>
      <c r="C123" s="53"/>
      <c r="D123" s="54"/>
      <c r="E123" s="54"/>
    </row>
    <row r="124" spans="1:5" s="50" customFormat="1">
      <c r="A124" s="51"/>
      <c r="B124" s="52" t="s">
        <v>175</v>
      </c>
      <c r="C124" s="53"/>
      <c r="D124" s="54"/>
      <c r="E124" s="54"/>
    </row>
    <row r="125" spans="1:5" s="50" customFormat="1">
      <c r="A125" s="51"/>
      <c r="B125" s="52"/>
      <c r="C125" s="53"/>
      <c r="D125" s="54"/>
      <c r="E125" s="54"/>
    </row>
    <row r="126" spans="1:5" s="50" customFormat="1">
      <c r="A126" s="47" t="s">
        <v>106</v>
      </c>
      <c r="B126" s="52"/>
      <c r="C126" s="53"/>
      <c r="D126" s="54"/>
      <c r="E126" s="54"/>
    </row>
    <row r="127" spans="1:5" s="50" customFormat="1">
      <c r="A127" s="51">
        <v>40709</v>
      </c>
      <c r="B127" s="50" t="s">
        <v>172</v>
      </c>
      <c r="C127" s="53"/>
      <c r="D127" s="54"/>
      <c r="E127" s="54"/>
    </row>
    <row r="128" spans="1:5" s="50" customFormat="1">
      <c r="A128" s="51"/>
      <c r="B128" s="52" t="s">
        <v>173</v>
      </c>
      <c r="C128" s="53"/>
      <c r="D128" s="54"/>
      <c r="E128" s="54"/>
    </row>
    <row r="129" spans="1:5" s="50" customFormat="1">
      <c r="A129" s="51"/>
      <c r="B129" s="52"/>
      <c r="C129" s="53"/>
      <c r="D129" s="54"/>
      <c r="E129" s="54"/>
    </row>
    <row r="130" spans="1:5" s="50" customFormat="1">
      <c r="A130" s="51"/>
      <c r="B130" s="52"/>
      <c r="C130" s="53"/>
      <c r="D130" s="54"/>
      <c r="E130" s="54"/>
    </row>
    <row r="131" spans="1:5" s="50" customFormat="1">
      <c r="A131" s="51">
        <v>40588</v>
      </c>
      <c r="B131" s="52" t="s">
        <v>170</v>
      </c>
      <c r="C131" s="53"/>
      <c r="D131" s="54"/>
      <c r="E131" s="54"/>
    </row>
    <row r="132" spans="1:5" s="50" customFormat="1">
      <c r="A132" s="51"/>
      <c r="B132" s="52"/>
      <c r="C132" s="53"/>
      <c r="D132" s="54"/>
      <c r="E132" s="54"/>
    </row>
    <row r="133" spans="1:5" s="50" customFormat="1">
      <c r="A133" s="51"/>
      <c r="B133" s="52"/>
      <c r="C133" s="53"/>
      <c r="D133" s="54"/>
      <c r="E133" s="54"/>
    </row>
    <row r="134" spans="1:5" s="50" customFormat="1">
      <c r="A134" s="47" t="s">
        <v>167</v>
      </c>
      <c r="B134" s="52"/>
      <c r="C134" s="53"/>
      <c r="D134" s="54"/>
      <c r="E134" s="54"/>
    </row>
    <row r="135" spans="1:5" s="50" customFormat="1">
      <c r="A135" s="47" t="s">
        <v>106</v>
      </c>
      <c r="B135" s="52"/>
      <c r="C135" s="53"/>
      <c r="D135" s="54"/>
      <c r="E135" s="54"/>
    </row>
    <row r="136" spans="1:5" s="50" customFormat="1">
      <c r="A136" s="51">
        <v>40358</v>
      </c>
      <c r="B136" s="52" t="s">
        <v>168</v>
      </c>
      <c r="C136" s="53"/>
      <c r="D136" s="54"/>
      <c r="E136" s="54"/>
    </row>
    <row r="137" spans="1:5" s="50" customFormat="1">
      <c r="A137" s="51"/>
      <c r="B137" s="52"/>
      <c r="C137" s="53"/>
      <c r="D137" s="54"/>
      <c r="E137" s="54"/>
    </row>
    <row r="138" spans="1:5" s="50" customFormat="1">
      <c r="A138" s="51">
        <v>40357</v>
      </c>
      <c r="B138" s="52" t="s">
        <v>166</v>
      </c>
      <c r="C138" s="53"/>
      <c r="D138" s="54"/>
      <c r="E138" s="54"/>
    </row>
    <row r="139" spans="1:5" s="50" customFormat="1">
      <c r="A139" s="51"/>
      <c r="B139" s="52"/>
      <c r="C139" s="53"/>
      <c r="D139" s="54"/>
      <c r="E139" s="54"/>
    </row>
    <row r="140" spans="1:5" s="50" customFormat="1">
      <c r="A140" s="51"/>
      <c r="B140" s="52"/>
      <c r="C140" s="53"/>
      <c r="D140" s="54"/>
      <c r="E140" s="54"/>
    </row>
    <row r="141" spans="1:5" s="50" customFormat="1">
      <c r="A141" s="47" t="s">
        <v>133</v>
      </c>
      <c r="B141" s="52"/>
      <c r="C141" s="53"/>
      <c r="D141" s="54"/>
      <c r="E141" s="54"/>
    </row>
    <row r="142" spans="1:5" s="50" customFormat="1">
      <c r="A142" s="47" t="s">
        <v>113</v>
      </c>
      <c r="B142" s="52"/>
      <c r="C142" s="53"/>
      <c r="D142" s="54"/>
      <c r="E142" s="54"/>
    </row>
    <row r="143" spans="1:5" s="50" customFormat="1">
      <c r="A143" s="51">
        <v>39995</v>
      </c>
      <c r="B143" s="52" t="s">
        <v>139</v>
      </c>
      <c r="C143" s="53"/>
      <c r="D143" s="54"/>
      <c r="E143" s="54"/>
    </row>
    <row r="144" spans="1:5" s="50" customFormat="1">
      <c r="A144" s="51"/>
      <c r="B144" s="52"/>
      <c r="C144" s="53"/>
      <c r="D144" s="54"/>
      <c r="E144" s="54"/>
    </row>
    <row r="145" spans="1:5" s="50" customFormat="1">
      <c r="A145" s="51">
        <v>39993</v>
      </c>
      <c r="B145" s="52" t="s">
        <v>136</v>
      </c>
      <c r="C145" s="53"/>
      <c r="D145" s="54"/>
      <c r="E145" s="54"/>
    </row>
    <row r="146" spans="1:5" s="50" customFormat="1">
      <c r="A146" s="51"/>
      <c r="B146" s="52" t="s">
        <v>137</v>
      </c>
      <c r="C146" s="53"/>
      <c r="D146" s="54"/>
      <c r="E146" s="54"/>
    </row>
    <row r="147" spans="1:5" s="50" customFormat="1">
      <c r="A147" s="51"/>
      <c r="B147" s="52"/>
      <c r="C147" s="53"/>
      <c r="D147" s="54"/>
      <c r="E147" s="54"/>
    </row>
    <row r="148" spans="1:5" s="50" customFormat="1">
      <c r="A148" s="51"/>
      <c r="B148" s="52" t="s">
        <v>138</v>
      </c>
      <c r="C148" s="53"/>
      <c r="D148" s="54"/>
      <c r="E148" s="54"/>
    </row>
    <row r="149" spans="1:5" s="50" customFormat="1">
      <c r="A149" s="51"/>
      <c r="B149" s="52"/>
      <c r="C149" s="53"/>
      <c r="D149" s="54"/>
      <c r="E149" s="54"/>
    </row>
    <row r="150" spans="1:5" s="50" customFormat="1">
      <c r="A150" s="51"/>
      <c r="B150" s="52"/>
      <c r="C150" s="53"/>
      <c r="D150" s="54"/>
      <c r="E150" s="54"/>
    </row>
    <row r="151" spans="1:5" s="50" customFormat="1">
      <c r="A151" s="51">
        <v>39946</v>
      </c>
      <c r="B151" s="52" t="s">
        <v>135</v>
      </c>
      <c r="C151" s="53"/>
      <c r="D151" s="54"/>
      <c r="E151" s="54"/>
    </row>
    <row r="152" spans="1:5" s="50" customFormat="1">
      <c r="A152" s="51"/>
      <c r="B152" s="52"/>
      <c r="C152" s="53"/>
      <c r="D152" s="54"/>
      <c r="E152" s="54"/>
    </row>
    <row r="153" spans="1:5" s="50" customFormat="1">
      <c r="A153" s="51">
        <v>39919</v>
      </c>
      <c r="B153" s="52" t="s">
        <v>132</v>
      </c>
      <c r="C153" s="53"/>
      <c r="D153" s="54"/>
      <c r="E153" s="54"/>
    </row>
    <row r="154" spans="1:5" s="50" customFormat="1">
      <c r="A154" s="51"/>
      <c r="B154" s="52" t="s">
        <v>134</v>
      </c>
      <c r="C154" s="53"/>
      <c r="D154" s="54"/>
      <c r="E154" s="54"/>
    </row>
    <row r="155" spans="1:5" s="50" customFormat="1">
      <c r="A155" s="51"/>
      <c r="B155" s="52"/>
      <c r="C155" s="53"/>
      <c r="D155" s="54"/>
      <c r="E155" s="54"/>
    </row>
    <row r="156" spans="1:5" s="50" customFormat="1">
      <c r="A156" s="51"/>
      <c r="B156" s="52"/>
      <c r="C156" s="53"/>
      <c r="D156" s="54"/>
      <c r="E156" s="54"/>
    </row>
    <row r="157" spans="1:5" s="50" customFormat="1">
      <c r="A157" s="51">
        <v>39854</v>
      </c>
      <c r="B157" s="52" t="s">
        <v>131</v>
      </c>
      <c r="C157" s="53"/>
      <c r="D157" s="54"/>
      <c r="E157" s="54"/>
    </row>
    <row r="158" spans="1:5" s="50" customFormat="1">
      <c r="A158" s="51"/>
      <c r="B158" s="52"/>
      <c r="C158" s="53"/>
      <c r="D158" s="54"/>
      <c r="E158" s="54"/>
    </row>
    <row r="159" spans="1:5" s="50" customFormat="1">
      <c r="A159" s="51"/>
      <c r="C159" s="53"/>
      <c r="D159" s="54"/>
      <c r="E159" s="54"/>
    </row>
    <row r="160" spans="1:5" s="50" customFormat="1">
      <c r="A160" s="51"/>
      <c r="B160" s="52"/>
      <c r="C160" s="53"/>
      <c r="D160" s="54"/>
      <c r="E160" s="54"/>
    </row>
    <row r="161" spans="1:5" s="50" customFormat="1">
      <c r="A161" s="51"/>
      <c r="B161" s="52"/>
      <c r="C161" s="53"/>
      <c r="D161" s="54"/>
      <c r="E161" s="54"/>
    </row>
    <row r="162" spans="1:5" s="50" customFormat="1">
      <c r="A162" s="51"/>
      <c r="B162" s="52"/>
      <c r="C162" s="53"/>
      <c r="D162" s="54"/>
      <c r="E162" s="54"/>
    </row>
    <row r="163" spans="1:5" s="50" customFormat="1">
      <c r="A163" s="51"/>
      <c r="B163" s="52"/>
      <c r="C163" s="53"/>
      <c r="D163" s="54"/>
      <c r="E163" s="54"/>
    </row>
    <row r="164" spans="1:5" s="50" customFormat="1">
      <c r="A164" s="47" t="s">
        <v>103</v>
      </c>
      <c r="B164" s="52"/>
      <c r="C164" s="53"/>
      <c r="D164" s="54"/>
      <c r="E164" s="54"/>
    </row>
    <row r="165" spans="1:5" s="50" customFormat="1">
      <c r="A165" s="51">
        <v>39848</v>
      </c>
      <c r="B165" s="55" t="s">
        <v>130</v>
      </c>
      <c r="C165" s="53"/>
      <c r="D165" s="54"/>
      <c r="E165" s="54"/>
    </row>
    <row r="166" spans="1:5" s="50" customFormat="1">
      <c r="A166" s="51"/>
      <c r="B166" s="52"/>
      <c r="C166" s="53"/>
      <c r="D166" s="54"/>
      <c r="E166" s="54"/>
    </row>
    <row r="167" spans="1:5" s="50" customFormat="1">
      <c r="A167" s="51">
        <v>39846</v>
      </c>
      <c r="B167" s="52" t="s">
        <v>127</v>
      </c>
      <c r="C167" s="53"/>
      <c r="D167" s="54"/>
      <c r="E167" s="54"/>
    </row>
    <row r="168" spans="1:5" s="50" customFormat="1">
      <c r="A168" s="51"/>
      <c r="B168" s="52" t="s">
        <v>129</v>
      </c>
      <c r="C168" s="53"/>
      <c r="D168" s="54"/>
      <c r="E168" s="54"/>
    </row>
    <row r="169" spans="1:5" s="59" customFormat="1">
      <c r="A169" s="51"/>
      <c r="B169" s="56"/>
      <c r="C169" s="57"/>
      <c r="D169" s="58"/>
      <c r="E169" s="58"/>
    </row>
    <row r="170" spans="1:5" s="59" customFormat="1">
      <c r="A170" s="60"/>
      <c r="B170" s="56" t="s">
        <v>128</v>
      </c>
      <c r="C170" s="57"/>
      <c r="D170" s="58"/>
      <c r="E170" s="58"/>
    </row>
    <row r="171" spans="1:5" s="59" customFormat="1">
      <c r="A171" s="60"/>
      <c r="B171" s="61"/>
      <c r="C171" s="57"/>
      <c r="D171" s="58"/>
      <c r="E171" s="58"/>
    </row>
    <row r="172" spans="1:5" s="59" customFormat="1">
      <c r="A172" s="60">
        <v>39840</v>
      </c>
      <c r="B172" s="56" t="s">
        <v>124</v>
      </c>
      <c r="C172" s="57"/>
      <c r="D172" s="58"/>
      <c r="E172" s="58"/>
    </row>
    <row r="173" spans="1:5" s="59" customFormat="1">
      <c r="A173" s="60"/>
      <c r="B173" s="61" t="s">
        <v>125</v>
      </c>
      <c r="C173" s="57"/>
      <c r="D173" s="58"/>
      <c r="E173" s="58"/>
    </row>
    <row r="174" spans="1:5" s="59" customFormat="1">
      <c r="A174" s="60"/>
      <c r="B174" s="61" t="s">
        <v>126</v>
      </c>
      <c r="C174" s="57"/>
      <c r="D174" s="58"/>
      <c r="E174" s="58"/>
    </row>
    <row r="175" spans="1:5" s="59" customFormat="1">
      <c r="A175" s="60"/>
      <c r="B175" s="61"/>
      <c r="C175" s="57"/>
      <c r="D175" s="58"/>
      <c r="E175" s="58"/>
    </row>
    <row r="176" spans="1:5" s="59" customFormat="1">
      <c r="A176" s="60"/>
      <c r="B176" s="61"/>
      <c r="C176" s="57"/>
      <c r="D176" s="58"/>
      <c r="E176" s="58"/>
    </row>
    <row r="177" spans="1:5" s="59" customFormat="1">
      <c r="A177" s="60">
        <v>39813</v>
      </c>
      <c r="B177" s="61" t="s">
        <v>122</v>
      </c>
      <c r="C177" s="57"/>
      <c r="D177" s="58"/>
      <c r="E177" s="58"/>
    </row>
    <row r="178" spans="1:5" s="59" customFormat="1">
      <c r="A178" s="60"/>
      <c r="B178" s="61" t="s">
        <v>123</v>
      </c>
      <c r="C178" s="57"/>
      <c r="D178" s="58"/>
      <c r="E178" s="58"/>
    </row>
    <row r="179" spans="1:5" s="59" customFormat="1">
      <c r="A179" s="60"/>
      <c r="B179" s="61"/>
      <c r="C179" s="57"/>
      <c r="D179" s="58"/>
      <c r="E179" s="58"/>
    </row>
    <row r="180" spans="1:5" s="59" customFormat="1">
      <c r="A180" s="60">
        <v>39737</v>
      </c>
      <c r="B180" s="61" t="s">
        <v>121</v>
      </c>
      <c r="C180" s="57"/>
      <c r="D180" s="58"/>
      <c r="E180" s="58"/>
    </row>
    <row r="181" spans="1:5" s="59" customFormat="1">
      <c r="A181" s="60"/>
      <c r="B181" s="61"/>
      <c r="C181" s="57"/>
      <c r="D181" s="58"/>
      <c r="E181" s="58"/>
    </row>
    <row r="182" spans="1:5" s="59" customFormat="1">
      <c r="A182" s="60">
        <v>39626</v>
      </c>
      <c r="B182" s="61" t="s">
        <v>119</v>
      </c>
      <c r="C182" s="57"/>
      <c r="D182" s="58"/>
      <c r="E182" s="58"/>
    </row>
    <row r="183" spans="1:5" s="59" customFormat="1">
      <c r="A183" s="60"/>
      <c r="B183" s="62"/>
      <c r="C183" s="57"/>
      <c r="D183" s="58"/>
    </row>
    <row r="184" spans="1:5" s="59" customFormat="1">
      <c r="A184" s="60"/>
      <c r="B184" s="62"/>
      <c r="C184" s="57"/>
      <c r="D184" s="58"/>
    </row>
    <row r="185" spans="1:5" s="59" customFormat="1">
      <c r="A185" s="60">
        <v>39623</v>
      </c>
      <c r="B185" s="61" t="s">
        <v>114</v>
      </c>
      <c r="C185" s="57"/>
      <c r="D185" s="58"/>
    </row>
    <row r="186" spans="1:5" s="59" customFormat="1">
      <c r="A186" s="60"/>
      <c r="B186" s="61" t="s">
        <v>115</v>
      </c>
      <c r="C186" s="57"/>
      <c r="D186" s="58"/>
    </row>
    <row r="187" spans="1:5" s="59" customFormat="1">
      <c r="A187" s="60"/>
      <c r="B187" s="61" t="s">
        <v>116</v>
      </c>
      <c r="C187" s="57"/>
      <c r="D187" s="58"/>
    </row>
    <row r="188" spans="1:5" s="59" customFormat="1">
      <c r="A188" s="60"/>
      <c r="B188" s="61"/>
      <c r="C188" s="57"/>
      <c r="D188" s="58"/>
    </row>
    <row r="189" spans="1:5" s="59" customFormat="1">
      <c r="A189" s="60"/>
      <c r="B189" s="61" t="s">
        <v>117</v>
      </c>
      <c r="C189" s="57"/>
      <c r="D189" s="58"/>
    </row>
    <row r="190" spans="1:5" s="59" customFormat="1">
      <c r="A190" s="60"/>
      <c r="B190" s="61"/>
      <c r="C190" s="57"/>
      <c r="D190" s="58"/>
    </row>
    <row r="191" spans="1:5" s="59" customFormat="1">
      <c r="A191" s="60"/>
      <c r="B191" s="61"/>
      <c r="C191" s="57"/>
      <c r="D191" s="58"/>
    </row>
    <row r="192" spans="1:5" s="59" customFormat="1">
      <c r="A192" s="60"/>
      <c r="B192" s="62"/>
      <c r="C192" s="57"/>
      <c r="D192" s="58"/>
    </row>
    <row r="193" spans="1:12" s="50" customFormat="1">
      <c r="A193" s="47" t="s">
        <v>105</v>
      </c>
      <c r="B193" s="63"/>
      <c r="C193" s="53"/>
      <c r="D193" s="54"/>
    </row>
    <row r="194" spans="1:12" s="50" customFormat="1">
      <c r="A194" s="51">
        <v>39605</v>
      </c>
      <c r="B194" s="52" t="s">
        <v>112</v>
      </c>
      <c r="C194" s="53"/>
      <c r="D194" s="54"/>
    </row>
    <row r="195" spans="1:12" s="50" customFormat="1">
      <c r="A195" s="51"/>
      <c r="B195" s="63"/>
      <c r="C195" s="53"/>
      <c r="D195" s="54"/>
    </row>
    <row r="196" spans="1:12" s="50" customFormat="1">
      <c r="A196" s="51">
        <v>39555</v>
      </c>
      <c r="B196" s="52" t="s">
        <v>108</v>
      </c>
      <c r="C196" s="53"/>
      <c r="D196" s="54"/>
    </row>
    <row r="197" spans="1:12" s="50" customFormat="1">
      <c r="A197" s="51"/>
      <c r="B197" s="52" t="s">
        <v>109</v>
      </c>
      <c r="C197" s="53"/>
      <c r="D197" s="54"/>
    </row>
    <row r="198" spans="1:12" s="50" customFormat="1">
      <c r="A198" s="51"/>
      <c r="B198" s="52" t="s">
        <v>110</v>
      </c>
      <c r="C198" s="53"/>
      <c r="D198" s="54"/>
    </row>
    <row r="199" spans="1:12" s="50" customFormat="1">
      <c r="A199" s="51"/>
      <c r="B199" s="52" t="s">
        <v>111</v>
      </c>
      <c r="C199" s="53"/>
      <c r="D199" s="54"/>
    </row>
    <row r="200" spans="1:12" s="50" customFormat="1">
      <c r="A200" s="51"/>
      <c r="B200" s="63"/>
      <c r="C200" s="53"/>
      <c r="D200" s="54"/>
    </row>
    <row r="201" spans="1:12" s="50" customFormat="1">
      <c r="A201" s="51"/>
    </row>
    <row r="202" spans="1:12" s="50" customFormat="1">
      <c r="A202" s="51">
        <v>39553</v>
      </c>
      <c r="B202" s="52" t="s">
        <v>107</v>
      </c>
      <c r="C202" s="53"/>
      <c r="D202" s="54"/>
      <c r="L202" s="64"/>
    </row>
    <row r="203" spans="1:12" s="50" customFormat="1">
      <c r="A203" s="51"/>
      <c r="B203" s="63"/>
      <c r="C203" s="53"/>
      <c r="D203" s="54"/>
      <c r="L203" s="64"/>
    </row>
    <row r="204" spans="1:12" s="50" customFormat="1">
      <c r="A204" s="47" t="s">
        <v>106</v>
      </c>
      <c r="B204" s="63"/>
      <c r="C204" s="53"/>
      <c r="D204" s="54"/>
    </row>
    <row r="205" spans="1:12" s="50" customFormat="1">
      <c r="A205" s="51">
        <v>39434</v>
      </c>
      <c r="B205" s="52" t="s">
        <v>104</v>
      </c>
      <c r="C205" s="53"/>
      <c r="D205" s="54"/>
    </row>
    <row r="206" spans="1:12" s="50" customFormat="1">
      <c r="A206" s="51"/>
      <c r="B206" s="63"/>
      <c r="C206" s="53"/>
      <c r="D206" s="54"/>
    </row>
    <row r="207" spans="1:12" s="50" customFormat="1">
      <c r="A207" s="47" t="s">
        <v>56</v>
      </c>
      <c r="B207" s="63"/>
      <c r="C207" s="53"/>
      <c r="D207" s="54"/>
    </row>
    <row r="208" spans="1:12" s="50" customFormat="1">
      <c r="A208" s="51">
        <v>39401</v>
      </c>
      <c r="B208" s="52" t="s">
        <v>102</v>
      </c>
      <c r="C208" s="53"/>
      <c r="D208" s="54"/>
    </row>
    <row r="209" spans="1:4" s="50" customFormat="1">
      <c r="A209" s="51"/>
      <c r="B209" s="63"/>
      <c r="C209" s="53"/>
      <c r="D209" s="54"/>
    </row>
    <row r="210" spans="1:4" s="50" customFormat="1">
      <c r="A210" s="51"/>
      <c r="B210" s="65" t="s">
        <v>85</v>
      </c>
      <c r="C210" s="66" t="s">
        <v>97</v>
      </c>
      <c r="D210" s="54"/>
    </row>
    <row r="211" spans="1:4" s="50" customFormat="1" ht="31.5">
      <c r="A211" s="51"/>
      <c r="B211" s="66">
        <v>104669.68</v>
      </c>
      <c r="C211" s="66">
        <v>33400</v>
      </c>
      <c r="D211" s="54" t="s">
        <v>98</v>
      </c>
    </row>
    <row r="212" spans="1:4" s="50" customFormat="1" ht="31.5">
      <c r="A212" s="51"/>
      <c r="B212" s="66">
        <v>9625.6</v>
      </c>
      <c r="C212" s="66">
        <v>16146.8</v>
      </c>
      <c r="D212" s="54" t="s">
        <v>99</v>
      </c>
    </row>
    <row r="213" spans="1:4" s="50" customFormat="1" ht="31.5">
      <c r="A213" s="51"/>
      <c r="B213" s="66">
        <f>SUM(B211:B212)</f>
        <v>114295.28</v>
      </c>
      <c r="C213" s="66">
        <f>SUM(C211:C212)</f>
        <v>49546.8</v>
      </c>
      <c r="D213" s="54" t="s">
        <v>100</v>
      </c>
    </row>
    <row r="214" spans="1:4" s="50" customFormat="1">
      <c r="A214" s="51"/>
      <c r="B214" s="66"/>
      <c r="C214" s="66"/>
      <c r="D214" s="54"/>
    </row>
    <row r="215" spans="1:4" s="50" customFormat="1">
      <c r="A215" s="51">
        <v>39392</v>
      </c>
      <c r="B215" s="52" t="s">
        <v>101</v>
      </c>
      <c r="C215" s="53"/>
      <c r="D215" s="54"/>
    </row>
    <row r="216" spans="1:4" s="50" customFormat="1">
      <c r="A216" s="51"/>
      <c r="B216" s="52"/>
      <c r="C216" s="53"/>
      <c r="D216" s="54"/>
    </row>
    <row r="217" spans="1:4" s="50" customFormat="1">
      <c r="A217" s="51"/>
      <c r="B217" s="65" t="s">
        <v>85</v>
      </c>
      <c r="C217" s="66" t="s">
        <v>97</v>
      </c>
      <c r="D217" s="54"/>
    </row>
    <row r="218" spans="1:4" s="50" customFormat="1" ht="31.5">
      <c r="A218" s="51"/>
      <c r="B218" s="66">
        <v>104669.68</v>
      </c>
      <c r="C218" s="66">
        <v>104670</v>
      </c>
      <c r="D218" s="54" t="s">
        <v>98</v>
      </c>
    </row>
    <row r="219" spans="1:4" s="50" customFormat="1" ht="31.5">
      <c r="A219" s="51"/>
      <c r="B219" s="66">
        <v>9625.6</v>
      </c>
      <c r="C219" s="66">
        <v>9625</v>
      </c>
      <c r="D219" s="54" t="s">
        <v>99</v>
      </c>
    </row>
    <row r="220" spans="1:4" s="50" customFormat="1" ht="31.5">
      <c r="A220" s="51"/>
      <c r="B220" s="66">
        <f>SUM(B218:B219)</f>
        <v>114295.28</v>
      </c>
      <c r="C220" s="66">
        <f>SUM(C218:C219)</f>
        <v>114295</v>
      </c>
      <c r="D220" s="54" t="s">
        <v>100</v>
      </c>
    </row>
    <row r="221" spans="1:4" s="50" customFormat="1">
      <c r="A221" s="51"/>
      <c r="B221" s="63"/>
      <c r="C221" s="53"/>
      <c r="D221" s="54"/>
    </row>
    <row r="222" spans="1:4" s="50" customFormat="1">
      <c r="A222" s="51">
        <v>39388</v>
      </c>
      <c r="B222" s="52" t="s">
        <v>86</v>
      </c>
      <c r="C222" s="53"/>
      <c r="D222" s="54"/>
    </row>
    <row r="223" spans="1:4" s="50" customFormat="1">
      <c r="A223" s="51"/>
      <c r="B223" s="52" t="s">
        <v>87</v>
      </c>
      <c r="C223" s="53"/>
      <c r="D223" s="54"/>
    </row>
    <row r="224" spans="1:4" s="50" customFormat="1">
      <c r="A224" s="51"/>
      <c r="B224" s="52" t="s">
        <v>88</v>
      </c>
      <c r="C224" s="53"/>
      <c r="D224" s="54"/>
    </row>
    <row r="225" spans="1:4" s="50" customFormat="1">
      <c r="A225" s="51"/>
      <c r="B225" s="52" t="s">
        <v>89</v>
      </c>
      <c r="C225" s="53"/>
      <c r="D225" s="54"/>
    </row>
    <row r="226" spans="1:4" s="50" customFormat="1">
      <c r="A226" s="51"/>
      <c r="B226" s="52" t="s">
        <v>90</v>
      </c>
      <c r="C226" s="53"/>
      <c r="D226" s="54"/>
    </row>
    <row r="227" spans="1:4" s="50" customFormat="1">
      <c r="A227" s="51"/>
      <c r="B227" s="52"/>
      <c r="C227" s="53"/>
      <c r="D227" s="54"/>
    </row>
    <row r="228" spans="1:4" s="50" customFormat="1" ht="31.5">
      <c r="A228" s="51"/>
      <c r="B228" s="52"/>
      <c r="C228" s="67">
        <v>155099.43</v>
      </c>
      <c r="D228" s="54" t="s">
        <v>91</v>
      </c>
    </row>
    <row r="229" spans="1:4" s="50" customFormat="1" ht="47.25">
      <c r="A229" s="51"/>
      <c r="B229" s="52"/>
      <c r="C229" s="67">
        <v>6014.4</v>
      </c>
      <c r="D229" s="54" t="s">
        <v>92</v>
      </c>
    </row>
    <row r="230" spans="1:4" s="50" customFormat="1" ht="31.5">
      <c r="A230" s="51"/>
      <c r="B230" s="52"/>
      <c r="C230" s="68">
        <f>SUM(C228:C229)</f>
        <v>161113.82999999999</v>
      </c>
      <c r="D230" s="54" t="s">
        <v>93</v>
      </c>
    </row>
    <row r="231" spans="1:4" s="50" customFormat="1">
      <c r="A231" s="51"/>
      <c r="B231" s="52"/>
      <c r="C231" s="67"/>
      <c r="D231" s="54"/>
    </row>
    <row r="232" spans="1:4" s="50" customFormat="1">
      <c r="A232" s="51"/>
      <c r="B232" s="52" t="s">
        <v>94</v>
      </c>
      <c r="C232" s="67"/>
      <c r="D232" s="54"/>
    </row>
    <row r="233" spans="1:4" s="50" customFormat="1">
      <c r="A233" s="51"/>
      <c r="B233" s="52" t="s">
        <v>95</v>
      </c>
      <c r="C233" s="67"/>
      <c r="D233" s="54"/>
    </row>
    <row r="234" spans="1:4" s="50" customFormat="1">
      <c r="A234" s="51"/>
      <c r="B234" s="52" t="s">
        <v>96</v>
      </c>
      <c r="C234" s="67"/>
      <c r="D234" s="54"/>
    </row>
    <row r="235" spans="1:4" s="50" customFormat="1">
      <c r="A235" s="51"/>
      <c r="B235" s="52"/>
      <c r="C235" s="67"/>
      <c r="D235" s="54"/>
    </row>
    <row r="236" spans="1:4" s="50" customFormat="1">
      <c r="A236" s="51"/>
      <c r="B236" s="65" t="s">
        <v>85</v>
      </c>
      <c r="C236" s="66" t="s">
        <v>97</v>
      </c>
      <c r="D236" s="54"/>
    </row>
    <row r="237" spans="1:4" s="50" customFormat="1" ht="31.5">
      <c r="A237" s="51"/>
      <c r="B237" s="66">
        <v>17800</v>
      </c>
      <c r="C237" s="66">
        <v>17800</v>
      </c>
      <c r="D237" s="54" t="s">
        <v>98</v>
      </c>
    </row>
    <row r="238" spans="1:4" s="50" customFormat="1" ht="31.5">
      <c r="A238" s="51"/>
      <c r="B238" s="66">
        <v>6014.4</v>
      </c>
      <c r="C238" s="66">
        <v>6015</v>
      </c>
      <c r="D238" s="54" t="s">
        <v>99</v>
      </c>
    </row>
    <row r="239" spans="1:4" s="50" customFormat="1" ht="31.5">
      <c r="A239" s="51"/>
      <c r="B239" s="66">
        <f>SUM(B237:B238)</f>
        <v>23814.400000000001</v>
      </c>
      <c r="C239" s="66">
        <f>SUM(C237:C238)</f>
        <v>23815</v>
      </c>
      <c r="D239" s="54" t="s">
        <v>100</v>
      </c>
    </row>
    <row r="240" spans="1:4" s="50" customFormat="1">
      <c r="A240" s="51"/>
      <c r="B240" s="66"/>
      <c r="C240" s="66"/>
      <c r="D240" s="54"/>
    </row>
    <row r="241" spans="1:4" s="50" customFormat="1">
      <c r="A241" s="51"/>
      <c r="B241" s="63"/>
      <c r="C241" s="68"/>
      <c r="D241" s="54"/>
    </row>
    <row r="242" spans="1:4" s="50" customFormat="1">
      <c r="A242" s="51">
        <v>39338</v>
      </c>
      <c r="B242" s="52" t="s">
        <v>79</v>
      </c>
      <c r="C242" s="53"/>
      <c r="D242" s="54"/>
    </row>
    <row r="243" spans="1:4" s="50" customFormat="1">
      <c r="A243" s="51"/>
      <c r="B243" s="52" t="s">
        <v>80</v>
      </c>
      <c r="C243" s="53"/>
      <c r="D243" s="54"/>
    </row>
    <row r="244" spans="1:4" s="50" customFormat="1">
      <c r="A244" s="51"/>
      <c r="B244" s="50" t="s">
        <v>83</v>
      </c>
    </row>
    <row r="245" spans="1:4" s="50" customFormat="1">
      <c r="A245" s="51"/>
      <c r="B245" s="50" t="s">
        <v>84</v>
      </c>
    </row>
    <row r="246" spans="1:4" s="50" customFormat="1">
      <c r="A246" s="51"/>
      <c r="B246" s="50" t="s">
        <v>81</v>
      </c>
    </row>
    <row r="247" spans="1:4" s="50" customFormat="1">
      <c r="A247" s="51"/>
      <c r="B247" s="50" t="s">
        <v>82</v>
      </c>
    </row>
    <row r="248" spans="1:4" s="50" customFormat="1">
      <c r="A248" s="51"/>
    </row>
    <row r="249" spans="1:4" s="50" customFormat="1">
      <c r="A249" s="51">
        <v>39202</v>
      </c>
      <c r="B249" s="50" t="s">
        <v>73</v>
      </c>
    </row>
    <row r="250" spans="1:4" s="50" customFormat="1">
      <c r="A250" s="51"/>
      <c r="B250" s="50" t="s">
        <v>74</v>
      </c>
    </row>
    <row r="251" spans="1:4" s="50" customFormat="1">
      <c r="A251" s="51"/>
      <c r="B251" s="50" t="s">
        <v>75</v>
      </c>
    </row>
    <row r="252" spans="1:4" s="50" customFormat="1">
      <c r="A252" s="51"/>
      <c r="B252" s="50" t="s">
        <v>76</v>
      </c>
    </row>
    <row r="253" spans="1:4" s="50" customFormat="1">
      <c r="A253" s="51"/>
      <c r="B253" s="50" t="s">
        <v>77</v>
      </c>
    </row>
    <row r="254" spans="1:4" s="50" customFormat="1">
      <c r="A254" s="51"/>
    </row>
    <row r="255" spans="1:4" s="50" customFormat="1">
      <c r="A255" s="51"/>
    </row>
    <row r="256" spans="1:4" s="50" customFormat="1">
      <c r="A256" s="51">
        <v>39189</v>
      </c>
      <c r="B256" s="50" t="s">
        <v>63</v>
      </c>
    </row>
    <row r="257" spans="1:2" s="50" customFormat="1">
      <c r="A257" s="51"/>
    </row>
    <row r="258" spans="1:2" s="50" customFormat="1">
      <c r="A258" s="51"/>
      <c r="B258" s="50" t="s">
        <v>64</v>
      </c>
    </row>
    <row r="259" spans="1:2" s="50" customFormat="1">
      <c r="A259" s="51"/>
      <c r="B259" s="50" t="s">
        <v>65</v>
      </c>
    </row>
    <row r="260" spans="1:2" s="50" customFormat="1">
      <c r="A260" s="51"/>
      <c r="B260" s="50" t="s">
        <v>66</v>
      </c>
    </row>
    <row r="261" spans="1:2" s="50" customFormat="1">
      <c r="A261" s="51"/>
      <c r="B261" s="50" t="s">
        <v>67</v>
      </c>
    </row>
    <row r="262" spans="1:2" s="50" customFormat="1">
      <c r="A262" s="51"/>
      <c r="B262" s="50" t="s">
        <v>72</v>
      </c>
    </row>
    <row r="263" spans="1:2" s="50" customFormat="1">
      <c r="A263" s="51"/>
      <c r="B263" s="50" t="s">
        <v>70</v>
      </c>
    </row>
    <row r="264" spans="1:2" s="50" customFormat="1">
      <c r="A264" s="51"/>
      <c r="B264" s="50" t="s">
        <v>71</v>
      </c>
    </row>
    <row r="265" spans="1:2" s="50" customFormat="1">
      <c r="A265" s="51"/>
    </row>
    <row r="266" spans="1:2" s="50" customFormat="1">
      <c r="A266" s="51">
        <v>39178</v>
      </c>
      <c r="B266" s="50" t="s">
        <v>68</v>
      </c>
    </row>
    <row r="267" spans="1:2" s="50" customFormat="1">
      <c r="A267" s="51"/>
      <c r="B267" s="50" t="s">
        <v>69</v>
      </c>
    </row>
    <row r="268" spans="1:2" s="50" customFormat="1">
      <c r="A268" s="51"/>
    </row>
    <row r="269" spans="1:2" s="50" customFormat="1">
      <c r="A269" s="51">
        <v>39108</v>
      </c>
      <c r="B269" s="50" t="s">
        <v>57</v>
      </c>
    </row>
    <row r="270" spans="1:2" s="50" customFormat="1">
      <c r="A270" s="51"/>
    </row>
    <row r="271" spans="1:2" s="50" customFormat="1">
      <c r="A271" s="51"/>
      <c r="B271" s="50" t="s">
        <v>58</v>
      </c>
    </row>
    <row r="272" spans="1:2" s="50" customFormat="1">
      <c r="A272" s="51"/>
    </row>
    <row r="273" spans="1:5" s="50" customFormat="1">
      <c r="A273" s="47" t="s">
        <v>46</v>
      </c>
    </row>
    <row r="274" spans="1:5" s="50" customFormat="1">
      <c r="A274" s="51">
        <v>38917</v>
      </c>
      <c r="B274" s="50" t="s">
        <v>48</v>
      </c>
    </row>
    <row r="275" spans="1:5" s="50" customFormat="1">
      <c r="A275" s="51"/>
    </row>
    <row r="276" spans="1:5" s="71" customFormat="1">
      <c r="A276" s="51"/>
      <c r="B276" s="69" t="s">
        <v>43</v>
      </c>
      <c r="C276" s="70"/>
      <c r="D276" s="70"/>
      <c r="E276" s="70"/>
    </row>
    <row r="277" spans="1:5" s="71" customFormat="1">
      <c r="A277" s="72"/>
      <c r="B277" s="71" t="s">
        <v>39</v>
      </c>
      <c r="C277" s="70"/>
      <c r="D277" s="70"/>
      <c r="E277" s="70"/>
    </row>
    <row r="278" spans="1:5" s="71" customFormat="1">
      <c r="A278" s="72"/>
      <c r="B278" s="71" t="s">
        <v>40</v>
      </c>
      <c r="C278" s="70"/>
      <c r="D278" s="70"/>
      <c r="E278" s="70"/>
    </row>
    <row r="279" spans="1:5" s="71" customFormat="1">
      <c r="A279" s="72"/>
      <c r="B279" s="71" t="s">
        <v>41</v>
      </c>
      <c r="C279" s="70"/>
      <c r="D279" s="70"/>
      <c r="E279" s="70"/>
    </row>
    <row r="280" spans="1:5" s="71" customFormat="1">
      <c r="A280" s="72"/>
      <c r="B280" s="71" t="s">
        <v>42</v>
      </c>
      <c r="C280" s="70"/>
      <c r="D280" s="70"/>
      <c r="E280" s="70"/>
    </row>
    <row r="281" spans="1:5" s="71" customFormat="1">
      <c r="A281" s="72"/>
      <c r="C281" s="70"/>
      <c r="D281" s="70"/>
      <c r="E281" s="70"/>
    </row>
    <row r="282" spans="1:5" s="71" customFormat="1">
      <c r="A282" s="72"/>
      <c r="B282" s="69" t="s">
        <v>45</v>
      </c>
      <c r="C282" s="70"/>
      <c r="D282" s="70"/>
      <c r="E282" s="70"/>
    </row>
    <row r="283" spans="1:5" s="71" customFormat="1">
      <c r="A283" s="72"/>
      <c r="B283" s="71" t="s">
        <v>44</v>
      </c>
      <c r="C283" s="73">
        <v>-1000000</v>
      </c>
      <c r="D283" s="70">
        <f>19615313+C283</f>
        <v>18615313</v>
      </c>
      <c r="E283" s="70"/>
    </row>
    <row r="284" spans="1:5" s="71" customFormat="1">
      <c r="A284" s="72"/>
    </row>
    <row r="285" spans="1:5" s="71" customFormat="1">
      <c r="A285" s="72">
        <v>38954</v>
      </c>
      <c r="B285" s="71" t="s">
        <v>49</v>
      </c>
    </row>
    <row r="286" spans="1:5" s="71" customFormat="1">
      <c r="A286" s="72"/>
    </row>
    <row r="287" spans="1:5" s="71" customFormat="1">
      <c r="A287" s="72">
        <v>39000</v>
      </c>
      <c r="B287" s="71" t="s">
        <v>50</v>
      </c>
    </row>
    <row r="288" spans="1:5" s="71" customFormat="1">
      <c r="A288" s="72"/>
      <c r="B288" s="71" t="s">
        <v>51</v>
      </c>
    </row>
    <row r="289" spans="1:5" s="71" customFormat="1">
      <c r="A289" s="72"/>
    </row>
    <row r="290" spans="1:5" s="71" customFormat="1">
      <c r="A290" s="72">
        <v>39014</v>
      </c>
      <c r="B290" s="71" t="s">
        <v>52</v>
      </c>
    </row>
    <row r="291" spans="1:5" s="71" customFormat="1">
      <c r="A291" s="72"/>
    </row>
    <row r="292" spans="1:5">
      <c r="A292" s="72"/>
      <c r="B292" s="302" t="s">
        <v>53</v>
      </c>
      <c r="C292" s="303"/>
      <c r="D292" s="303"/>
      <c r="E292" s="304"/>
    </row>
    <row r="293" spans="1:5" s="74" customFormat="1">
      <c r="A293" s="46"/>
      <c r="B293" s="296" t="s">
        <v>54</v>
      </c>
      <c r="C293" s="297"/>
      <c r="D293" s="297"/>
      <c r="E293" s="298"/>
    </row>
    <row r="294" spans="1:5" s="74" customFormat="1">
      <c r="A294" s="75"/>
      <c r="B294" s="76" t="s">
        <v>44</v>
      </c>
      <c r="C294" s="77"/>
      <c r="D294" s="77"/>
      <c r="E294" s="78"/>
    </row>
    <row r="295" spans="1:5" s="74" customFormat="1">
      <c r="A295" s="75"/>
      <c r="B295" s="299" t="s">
        <v>55</v>
      </c>
      <c r="C295" s="300"/>
      <c r="D295" s="300"/>
      <c r="E295" s="301"/>
    </row>
    <row r="296" spans="1:5" ht="31.5">
      <c r="A296" s="75"/>
      <c r="B296" s="79"/>
      <c r="C296" s="44"/>
      <c r="D296" s="44"/>
      <c r="E296" s="80" t="s">
        <v>176</v>
      </c>
    </row>
  </sheetData>
  <mergeCells count="9">
    <mergeCell ref="D3:E3"/>
    <mergeCell ref="D5:E5"/>
    <mergeCell ref="D6:E6"/>
    <mergeCell ref="B293:E293"/>
    <mergeCell ref="B295:E295"/>
    <mergeCell ref="B292:E292"/>
    <mergeCell ref="D4:E4"/>
    <mergeCell ref="D8:E8"/>
    <mergeCell ref="D7:E7"/>
  </mergeCells>
  <phoneticPr fontId="0" type="noConversion"/>
  <conditionalFormatting sqref="G84:G85 E84:E85">
    <cfRule type="cellIs" dxfId="1" priority="2" stopIfTrue="1" operator="lessThan">
      <formula>0</formula>
    </cfRule>
  </conditionalFormatting>
  <pageMargins left="0.75" right="0.75" top="1" bottom="1" header="0.5" footer="0.5"/>
  <pageSetup scale="1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fitToPage="1"/>
  </sheetPr>
  <dimension ref="B1:N41"/>
  <sheetViews>
    <sheetView showGridLines="0" topLeftCell="A26" zoomScale="81" zoomScaleNormal="81" workbookViewId="0">
      <selection activeCell="L40" sqref="L40"/>
    </sheetView>
  </sheetViews>
  <sheetFormatPr defaultColWidth="9" defaultRowHeight="18.75"/>
  <cols>
    <col min="1" max="1" width="1.625" style="15" customWidth="1"/>
    <col min="2" max="2" width="34.125" style="15" customWidth="1"/>
    <col min="3" max="3" width="16.875" style="16" customWidth="1"/>
    <col min="4" max="4" width="1.5" style="16" customWidth="1"/>
    <col min="5" max="5" width="14.625" style="16" customWidth="1"/>
    <col min="6" max="6" width="12.5" style="15" customWidth="1"/>
    <col min="7" max="7" width="1.5" style="15" customWidth="1"/>
    <col min="8" max="8" width="16.75" style="15" customWidth="1"/>
    <col min="9" max="9" width="1.5" style="15" customWidth="1"/>
    <col min="10" max="10" width="16.75" style="15" customWidth="1"/>
    <col min="11" max="11" width="14.5" style="16" customWidth="1"/>
    <col min="12" max="12" width="15.5" style="15" customWidth="1"/>
    <col min="13" max="14" width="12.75" style="15" bestFit="1" customWidth="1"/>
    <col min="15" max="16384" width="9" style="15"/>
  </cols>
  <sheetData>
    <row r="1" spans="2:14" ht="45" customHeight="1">
      <c r="B1" s="129" t="s">
        <v>300</v>
      </c>
    </row>
    <row r="2" spans="2:14" ht="20.25" hidden="1" customHeight="1">
      <c r="B2" s="20"/>
    </row>
    <row r="3" spans="2:14" ht="20.25" hidden="1" customHeight="1">
      <c r="B3" s="10"/>
      <c r="N3" s="122"/>
    </row>
    <row r="4" spans="2:14" ht="20.25" hidden="1" customHeight="1">
      <c r="B4" s="19"/>
    </row>
    <row r="5" spans="2:14" ht="20.25" hidden="1" customHeight="1"/>
    <row r="6" spans="2:14" ht="20.25" customHeight="1">
      <c r="F6" s="16"/>
      <c r="H6" s="16"/>
      <c r="J6" s="16"/>
    </row>
    <row r="7" spans="2:14">
      <c r="B7" s="140"/>
      <c r="C7" s="124" t="s">
        <v>189</v>
      </c>
      <c r="E7" s="124" t="s">
        <v>236</v>
      </c>
      <c r="F7" s="124" t="s">
        <v>236</v>
      </c>
      <c r="H7" s="165" t="s">
        <v>291</v>
      </c>
      <c r="J7" s="158" t="s">
        <v>301</v>
      </c>
      <c r="K7" s="124"/>
    </row>
    <row r="8" spans="2:14">
      <c r="B8" s="140"/>
      <c r="C8" s="124" t="s">
        <v>235</v>
      </c>
      <c r="E8" s="124" t="s">
        <v>247</v>
      </c>
      <c r="F8" s="124" t="s">
        <v>235</v>
      </c>
      <c r="H8" s="166" t="s">
        <v>235</v>
      </c>
      <c r="J8" s="159" t="s">
        <v>292</v>
      </c>
      <c r="K8" s="124" t="s">
        <v>224</v>
      </c>
    </row>
    <row r="9" spans="2:14">
      <c r="B9" s="140"/>
      <c r="C9" s="124" t="s">
        <v>140</v>
      </c>
      <c r="E9" s="124" t="s">
        <v>140</v>
      </c>
      <c r="F9" s="124" t="s">
        <v>140</v>
      </c>
      <c r="H9" s="166" t="s">
        <v>140</v>
      </c>
      <c r="J9" s="159" t="s">
        <v>140</v>
      </c>
      <c r="K9" s="124" t="s">
        <v>179</v>
      </c>
    </row>
    <row r="10" spans="2:14">
      <c r="H10" s="160"/>
      <c r="J10" s="160"/>
    </row>
    <row r="11" spans="2:14">
      <c r="B11" s="15" t="s">
        <v>220</v>
      </c>
      <c r="C11" s="114">
        <v>19142582</v>
      </c>
      <c r="E11" s="114">
        <v>20142582</v>
      </c>
      <c r="F11" s="114">
        <v>20142582</v>
      </c>
      <c r="H11" s="161">
        <v>20642582</v>
      </c>
      <c r="J11" s="161">
        <v>20642582</v>
      </c>
      <c r="K11" s="113">
        <f>J11-H11</f>
        <v>0</v>
      </c>
    </row>
    <row r="12" spans="2:14">
      <c r="B12" s="15" t="s">
        <v>221</v>
      </c>
      <c r="C12" s="114">
        <v>-1230139</v>
      </c>
      <c r="E12" s="114"/>
      <c r="F12" s="17"/>
      <c r="H12" s="162"/>
      <c r="J12" s="162"/>
      <c r="K12" s="113">
        <f t="shared" ref="K12:K32" si="0">J12-H12</f>
        <v>0</v>
      </c>
    </row>
    <row r="13" spans="2:14">
      <c r="B13" s="140" t="s">
        <v>141</v>
      </c>
      <c r="C13" s="123">
        <f>SUM(C11:C12)</f>
        <v>17912443</v>
      </c>
      <c r="E13" s="123">
        <f>SUM(E11:E12)</f>
        <v>20142582</v>
      </c>
      <c r="F13" s="123">
        <f>SUM(F11:F12)</f>
        <v>20142582</v>
      </c>
      <c r="H13" s="167">
        <f>SUM(H11:H12)</f>
        <v>20642582</v>
      </c>
      <c r="J13" s="163">
        <f>SUM(J11:J12)</f>
        <v>20642582</v>
      </c>
      <c r="K13" s="113">
        <f t="shared" si="0"/>
        <v>0</v>
      </c>
      <c r="L13" s="83"/>
      <c r="M13" s="83"/>
    </row>
    <row r="14" spans="2:14">
      <c r="C14" s="17"/>
      <c r="E14" s="17"/>
      <c r="F14" s="17"/>
      <c r="H14" s="162"/>
      <c r="J14" s="162"/>
      <c r="K14" s="113">
        <f t="shared" si="0"/>
        <v>0</v>
      </c>
      <c r="L14" s="83"/>
      <c r="N14" s="83"/>
    </row>
    <row r="15" spans="2:14">
      <c r="B15" s="140" t="s">
        <v>142</v>
      </c>
      <c r="C15" s="123">
        <f>SUM(C16:C18)</f>
        <v>1262016</v>
      </c>
      <c r="E15" s="123">
        <f>SUM(E16:E18)</f>
        <v>1263852</v>
      </c>
      <c r="F15" s="123">
        <f>SUM(F16:F18)</f>
        <v>1263852</v>
      </c>
      <c r="H15" s="167">
        <f>SUM(H16:H18)</f>
        <v>1303130</v>
      </c>
      <c r="J15" s="163">
        <f>SUM(J16:J18)</f>
        <v>1303130</v>
      </c>
      <c r="K15" s="113">
        <f t="shared" si="0"/>
        <v>0</v>
      </c>
      <c r="L15" s="83"/>
      <c r="M15" s="83"/>
      <c r="N15" s="83"/>
    </row>
    <row r="16" spans="2:14">
      <c r="B16" s="139" t="s">
        <v>259</v>
      </c>
      <c r="C16" s="17">
        <v>1222016</v>
      </c>
      <c r="E16" s="17">
        <v>1222016</v>
      </c>
      <c r="F16" s="17">
        <v>1222016</v>
      </c>
      <c r="H16" s="162">
        <v>1258677</v>
      </c>
      <c r="J16" s="162">
        <v>1258677</v>
      </c>
      <c r="K16" s="113">
        <f t="shared" si="0"/>
        <v>0</v>
      </c>
      <c r="L16" s="83"/>
      <c r="M16" s="83"/>
      <c r="N16" s="83"/>
    </row>
    <row r="17" spans="2:14">
      <c r="B17" s="139" t="s">
        <v>260</v>
      </c>
      <c r="C17" s="17">
        <v>40000</v>
      </c>
      <c r="E17" s="147">
        <v>41836</v>
      </c>
      <c r="F17" s="17">
        <v>41836</v>
      </c>
      <c r="H17" s="162">
        <v>44453</v>
      </c>
      <c r="J17" s="162">
        <v>44453</v>
      </c>
      <c r="K17" s="113">
        <f t="shared" si="0"/>
        <v>0</v>
      </c>
      <c r="L17" s="83"/>
      <c r="M17" s="83"/>
      <c r="N17" s="83"/>
    </row>
    <row r="18" spans="2:14">
      <c r="B18" s="139" t="s">
        <v>261</v>
      </c>
      <c r="C18" s="17">
        <v>0</v>
      </c>
      <c r="E18" s="17">
        <v>0</v>
      </c>
      <c r="F18" s="17">
        <v>0</v>
      </c>
      <c r="H18" s="162">
        <v>0</v>
      </c>
      <c r="J18" s="162">
        <v>0</v>
      </c>
      <c r="K18" s="113">
        <f t="shared" si="0"/>
        <v>0</v>
      </c>
      <c r="L18" s="83"/>
    </row>
    <row r="19" spans="2:14">
      <c r="B19" s="139"/>
      <c r="C19" s="17"/>
      <c r="E19" s="17"/>
      <c r="F19" s="17"/>
      <c r="H19" s="162"/>
      <c r="J19" s="162"/>
      <c r="K19" s="113">
        <f t="shared" si="0"/>
        <v>0</v>
      </c>
      <c r="L19" s="83"/>
    </row>
    <row r="20" spans="2:14">
      <c r="B20" s="140" t="s">
        <v>298</v>
      </c>
      <c r="C20" s="123">
        <f>SUM(C21:C22)</f>
        <v>0</v>
      </c>
      <c r="E20" s="123">
        <f>SUM(E21:E22)</f>
        <v>200000</v>
      </c>
      <c r="F20" s="123">
        <f>SUM(F21:F22)</f>
        <v>39977</v>
      </c>
      <c r="H20" s="167">
        <f>SUM(H21:H22)</f>
        <v>0</v>
      </c>
      <c r="J20" s="163">
        <f>SUM(J21:J22)</f>
        <v>0</v>
      </c>
      <c r="K20" s="113">
        <f t="shared" si="0"/>
        <v>0</v>
      </c>
      <c r="L20" s="83"/>
    </row>
    <row r="21" spans="2:14">
      <c r="B21" s="139" t="s">
        <v>262</v>
      </c>
      <c r="C21" s="17">
        <v>0</v>
      </c>
      <c r="E21" s="17">
        <v>200000</v>
      </c>
      <c r="F21" s="17">
        <v>0</v>
      </c>
      <c r="H21" s="162">
        <v>0</v>
      </c>
      <c r="J21" s="162">
        <v>0</v>
      </c>
      <c r="K21" s="113">
        <f t="shared" si="0"/>
        <v>0</v>
      </c>
      <c r="L21" s="83"/>
      <c r="N21" s="83"/>
    </row>
    <row r="22" spans="2:14">
      <c r="B22" s="139" t="s">
        <v>297</v>
      </c>
      <c r="C22" s="17">
        <v>0</v>
      </c>
      <c r="E22" s="17">
        <v>0</v>
      </c>
      <c r="F22" s="17">
        <v>39977</v>
      </c>
      <c r="H22" s="162">
        <v>0</v>
      </c>
      <c r="J22" s="162">
        <v>0</v>
      </c>
      <c r="K22" s="113">
        <f t="shared" si="0"/>
        <v>0</v>
      </c>
      <c r="L22" s="83"/>
      <c r="N22" s="83"/>
    </row>
    <row r="23" spans="2:14">
      <c r="C23" s="17"/>
      <c r="E23" s="17"/>
      <c r="F23" s="17"/>
      <c r="H23" s="162"/>
      <c r="J23" s="162"/>
      <c r="K23" s="113">
        <f t="shared" si="0"/>
        <v>0</v>
      </c>
      <c r="L23" s="83"/>
    </row>
    <row r="24" spans="2:14">
      <c r="B24" s="140" t="s">
        <v>143</v>
      </c>
      <c r="C24" s="123">
        <f>(C25*C26)+C17+C29</f>
        <v>16688808.697000001</v>
      </c>
      <c r="E24" s="123">
        <f>(E25*E26)+E17+E29+E30</f>
        <v>18720566</v>
      </c>
      <c r="F24" s="123">
        <f>(F25*F26)+F17+F29+F30</f>
        <v>18880589</v>
      </c>
      <c r="H24" s="167">
        <f>(H25*H26)+H17+H29+H30</f>
        <v>19382489</v>
      </c>
      <c r="J24" s="163">
        <f>(J25*J26)+J17+J29+J30</f>
        <v>19383542</v>
      </c>
      <c r="K24" s="113">
        <f t="shared" si="0"/>
        <v>1053</v>
      </c>
      <c r="L24" s="83"/>
    </row>
    <row r="25" spans="2:14">
      <c r="B25" s="15" t="s">
        <v>144</v>
      </c>
      <c r="C25" s="17">
        <v>3317</v>
      </c>
      <c r="E25" s="17">
        <v>3287</v>
      </c>
      <c r="F25" s="17">
        <v>3287</v>
      </c>
      <c r="H25" s="162">
        <v>3281</v>
      </c>
      <c r="J25" s="162">
        <v>3262</v>
      </c>
      <c r="K25" s="113">
        <f t="shared" si="0"/>
        <v>-19</v>
      </c>
      <c r="L25" s="83"/>
      <c r="M25" s="83"/>
      <c r="N25" s="83"/>
    </row>
    <row r="26" spans="2:14">
      <c r="B26" s="15" t="s">
        <v>145</v>
      </c>
      <c r="C26" s="17">
        <v>3210.1410000000001</v>
      </c>
      <c r="E26" s="17">
        <v>3857</v>
      </c>
      <c r="F26" s="17">
        <v>3857</v>
      </c>
      <c r="H26" s="162">
        <v>4065</v>
      </c>
      <c r="J26" s="162">
        <v>4089</v>
      </c>
      <c r="K26" s="113">
        <f t="shared" si="0"/>
        <v>24</v>
      </c>
      <c r="L26" s="83"/>
    </row>
    <row r="27" spans="2:14">
      <c r="C27" s="17"/>
      <c r="E27" s="17"/>
      <c r="F27" s="17"/>
      <c r="H27" s="162"/>
      <c r="J27" s="162"/>
      <c r="K27" s="113">
        <f t="shared" si="0"/>
        <v>0</v>
      </c>
      <c r="L27" s="83"/>
    </row>
    <row r="28" spans="2:14">
      <c r="B28" s="15" t="s">
        <v>146</v>
      </c>
      <c r="C28" s="17">
        <f>C17 + (C26*C25)</f>
        <v>10688037.697000001</v>
      </c>
      <c r="E28" s="17">
        <f>E17 + (E26*E25)</f>
        <v>12719795</v>
      </c>
      <c r="F28" s="17">
        <f>F17 + (F26*F25)</f>
        <v>12719795</v>
      </c>
      <c r="H28" s="162">
        <f>H17 + (H26*H25)</f>
        <v>13381718</v>
      </c>
      <c r="J28" s="162">
        <f>J17 + (J26*J25)</f>
        <v>13382771</v>
      </c>
      <c r="K28" s="113">
        <f t="shared" si="0"/>
        <v>1053</v>
      </c>
      <c r="L28" s="83"/>
    </row>
    <row r="29" spans="2:14">
      <c r="B29" s="15" t="s">
        <v>147</v>
      </c>
      <c r="C29" s="17">
        <v>6000771</v>
      </c>
      <c r="E29" s="17">
        <v>6000771</v>
      </c>
      <c r="F29" s="17">
        <v>6000771</v>
      </c>
      <c r="H29" s="162">
        <v>6000771</v>
      </c>
      <c r="J29" s="162">
        <v>6000771</v>
      </c>
      <c r="K29" s="113">
        <f t="shared" si="0"/>
        <v>0</v>
      </c>
      <c r="L29" s="83"/>
      <c r="M29" s="83"/>
      <c r="N29" s="83"/>
    </row>
    <row r="30" spans="2:14">
      <c r="B30" s="148" t="s">
        <v>290</v>
      </c>
      <c r="C30" s="114"/>
      <c r="E30" s="114"/>
      <c r="F30" s="17">
        <v>160023</v>
      </c>
      <c r="H30" s="162"/>
      <c r="J30" s="162"/>
      <c r="K30" s="113">
        <f t="shared" si="0"/>
        <v>0</v>
      </c>
      <c r="L30" s="83"/>
    </row>
    <row r="31" spans="2:14">
      <c r="C31" s="17"/>
      <c r="E31" s="17"/>
      <c r="F31" s="17"/>
      <c r="H31" s="164"/>
      <c r="J31" s="164"/>
      <c r="K31" s="113">
        <f t="shared" si="0"/>
        <v>0</v>
      </c>
      <c r="L31" s="83"/>
    </row>
    <row r="32" spans="2:14">
      <c r="B32" s="140" t="s">
        <v>148</v>
      </c>
      <c r="C32" s="123">
        <f>C13-C16-C17-C29-(C26*C25)</f>
        <v>1618.3029999993742</v>
      </c>
      <c r="E32" s="123">
        <f>E13-E24-E16</f>
        <v>200000</v>
      </c>
      <c r="F32" s="123">
        <f>F13-F24-F16</f>
        <v>39977</v>
      </c>
      <c r="G32" s="42"/>
      <c r="H32" s="123">
        <f>H13-H24-H16</f>
        <v>1416</v>
      </c>
      <c r="I32" s="42"/>
      <c r="J32" s="157">
        <f>J13-J24-J16</f>
        <v>363</v>
      </c>
      <c r="K32" s="113">
        <f t="shared" si="0"/>
        <v>-1053</v>
      </c>
      <c r="M32" s="83"/>
      <c r="N32" s="83"/>
    </row>
    <row r="33" spans="2:12">
      <c r="E33" s="17"/>
    </row>
    <row r="34" spans="2:12">
      <c r="B34" s="18" t="s">
        <v>237</v>
      </c>
      <c r="K34" s="113"/>
    </row>
    <row r="35" spans="2:12">
      <c r="B35" s="18" t="s">
        <v>248</v>
      </c>
      <c r="L35" s="83"/>
    </row>
    <row r="36" spans="2:12">
      <c r="B36" s="130" t="s">
        <v>249</v>
      </c>
    </row>
    <row r="38" spans="2:12">
      <c r="B38" s="146" t="s">
        <v>288</v>
      </c>
    </row>
    <row r="39" spans="2:12">
      <c r="B39" s="146" t="s">
        <v>289</v>
      </c>
      <c r="C39" s="113"/>
      <c r="D39" s="113"/>
      <c r="E39" s="113"/>
      <c r="F39" s="132"/>
      <c r="G39" s="132"/>
      <c r="H39" s="132"/>
      <c r="I39" s="132"/>
      <c r="J39" s="132"/>
    </row>
    <row r="41" spans="2:12">
      <c r="B41" s="146" t="s">
        <v>293</v>
      </c>
    </row>
  </sheetData>
  <phoneticPr fontId="0" type="noConversion"/>
  <pageMargins left="0.75" right="0.75" top="1" bottom="1" header="0.5" footer="0.5"/>
  <pageSetup scale="88"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autoPageBreaks="0" fitToPage="1"/>
  </sheetPr>
  <dimension ref="A1:N52"/>
  <sheetViews>
    <sheetView showGridLines="0" tabSelected="1" zoomScaleNormal="100" workbookViewId="0">
      <pane ySplit="9" topLeftCell="A10" activePane="bottomLeft" state="frozen"/>
      <selection pane="bottomLeft"/>
    </sheetView>
  </sheetViews>
  <sheetFormatPr defaultColWidth="9" defaultRowHeight="15"/>
  <cols>
    <col min="1" max="1" width="6" style="127" customWidth="1"/>
    <col min="2" max="2" width="23.875" style="127" customWidth="1"/>
    <col min="3" max="3" width="9.25" style="201" hidden="1" customWidth="1"/>
    <col min="4" max="4" width="9.625" style="201" hidden="1" customWidth="1"/>
    <col min="5" max="5" width="8.25" style="201" hidden="1" customWidth="1"/>
    <col min="6" max="6" width="10.125" style="201" customWidth="1"/>
    <col min="7" max="7" width="8.375" style="224" customWidth="1"/>
    <col min="8" max="8" width="11.875" style="224" customWidth="1"/>
    <col min="9" max="9" width="12.375" style="238" customWidth="1"/>
    <col min="10" max="10" width="13.625" style="224" customWidth="1"/>
    <col min="11" max="11" width="12.375" style="238" customWidth="1"/>
    <col min="12" max="12" width="11.625" style="224" customWidth="1"/>
    <col min="13" max="13" width="9.5" style="127" bestFit="1" customWidth="1"/>
    <col min="14" max="16384" width="9" style="127"/>
  </cols>
  <sheetData>
    <row r="1" spans="1:12" s="125" customFormat="1" ht="33.75" customHeight="1">
      <c r="A1" s="215" t="s">
        <v>411</v>
      </c>
      <c r="B1" s="204"/>
      <c r="C1" s="204"/>
      <c r="D1" s="204"/>
      <c r="E1" s="204"/>
      <c r="F1" s="204"/>
      <c r="G1" s="225"/>
      <c r="H1" s="221"/>
      <c r="I1" s="233"/>
      <c r="J1" s="221"/>
      <c r="K1" s="233"/>
      <c r="L1" s="221"/>
    </row>
    <row r="2" spans="1:12" s="126" customFormat="1" ht="18.75" hidden="1" customHeight="1">
      <c r="A2" s="210"/>
      <c r="B2" s="205"/>
      <c r="C2" s="205"/>
      <c r="D2" s="205"/>
      <c r="E2" s="205"/>
      <c r="F2" s="205"/>
      <c r="G2" s="226"/>
      <c r="H2" s="222"/>
      <c r="I2" s="234"/>
      <c r="J2" s="222"/>
      <c r="K2" s="234"/>
      <c r="L2" s="222"/>
    </row>
    <row r="3" spans="1:12" s="126" customFormat="1" ht="18.75" hidden="1" customHeight="1">
      <c r="A3" s="210"/>
      <c r="B3" s="205"/>
      <c r="C3" s="205"/>
      <c r="D3" s="205"/>
      <c r="E3" s="205"/>
      <c r="F3" s="205"/>
      <c r="G3" s="226"/>
      <c r="H3" s="222"/>
      <c r="I3" s="234"/>
      <c r="J3" s="222"/>
      <c r="K3" s="234"/>
      <c r="L3" s="222"/>
    </row>
    <row r="4" spans="1:12" ht="18.75" hidden="1" customHeight="1">
      <c r="A4" s="206"/>
      <c r="B4" s="208"/>
      <c r="C4" s="208"/>
      <c r="D4" s="208"/>
      <c r="E4" s="208"/>
      <c r="F4" s="208"/>
      <c r="G4" s="211"/>
      <c r="H4" s="216"/>
      <c r="I4" s="235"/>
      <c r="J4" s="216"/>
      <c r="K4" s="235"/>
      <c r="L4" s="216"/>
    </row>
    <row r="5" spans="1:12" ht="18.75" hidden="1" customHeight="1">
      <c r="A5" s="206"/>
      <c r="B5" s="208"/>
      <c r="C5" s="208"/>
      <c r="D5" s="208"/>
      <c r="E5" s="208"/>
      <c r="F5" s="208"/>
      <c r="G5" s="211"/>
      <c r="H5" s="216"/>
      <c r="I5" s="235"/>
      <c r="J5" s="216"/>
      <c r="K5" s="235"/>
      <c r="L5" s="216"/>
    </row>
    <row r="6" spans="1:12" ht="18.75" hidden="1" customHeight="1">
      <c r="A6" s="206"/>
      <c r="B6" s="208"/>
      <c r="C6" s="208"/>
      <c r="D6" s="208"/>
      <c r="E6" s="208"/>
      <c r="F6" s="208"/>
      <c r="G6" s="211"/>
      <c r="H6" s="216"/>
      <c r="I6" s="235"/>
      <c r="J6" s="216"/>
      <c r="K6" s="235"/>
      <c r="L6" s="216"/>
    </row>
    <row r="7" spans="1:12" ht="18.75" hidden="1" customHeight="1">
      <c r="A7" s="206"/>
      <c r="B7" s="208"/>
      <c r="C7" s="208"/>
      <c r="D7" s="208"/>
      <c r="E7" s="208"/>
      <c r="F7" s="208"/>
      <c r="G7" s="211"/>
      <c r="H7" s="216"/>
      <c r="I7" s="235"/>
      <c r="J7" s="216"/>
      <c r="K7" s="235"/>
      <c r="L7" s="216"/>
    </row>
    <row r="8" spans="1:12" ht="30" hidden="1" customHeight="1">
      <c r="A8" s="206"/>
      <c r="B8" s="208"/>
      <c r="C8" s="208"/>
      <c r="D8" s="208"/>
      <c r="E8" s="208"/>
      <c r="F8" s="208"/>
      <c r="G8" s="211"/>
      <c r="H8" s="216"/>
      <c r="I8" s="235"/>
      <c r="J8" s="216"/>
      <c r="K8" s="235"/>
      <c r="L8" s="216"/>
    </row>
    <row r="9" spans="1:12" s="128" customFormat="1" ht="94.5" customHeight="1">
      <c r="A9" s="218" t="s">
        <v>149</v>
      </c>
      <c r="B9" s="219" t="s">
        <v>0</v>
      </c>
      <c r="C9" s="219" t="s">
        <v>349</v>
      </c>
      <c r="D9" s="219" t="s">
        <v>350</v>
      </c>
      <c r="E9" s="219" t="s">
        <v>348</v>
      </c>
      <c r="F9" s="289" t="s">
        <v>409</v>
      </c>
      <c r="G9" s="218" t="s">
        <v>352</v>
      </c>
      <c r="H9" s="220" t="s">
        <v>351</v>
      </c>
      <c r="I9" s="220" t="s">
        <v>408</v>
      </c>
      <c r="J9" s="220" t="s">
        <v>407</v>
      </c>
      <c r="K9" s="236" t="s">
        <v>368</v>
      </c>
      <c r="L9" s="220" t="s">
        <v>353</v>
      </c>
    </row>
    <row r="10" spans="1:12" s="197" customFormat="1">
      <c r="A10" s="228">
        <v>10</v>
      </c>
      <c r="B10" s="207" t="s">
        <v>1</v>
      </c>
      <c r="C10" s="229" t="e">
        <f>L10-#REF!</f>
        <v>#REF!</v>
      </c>
      <c r="D10" s="229">
        <f t="shared" ref="D10:D48" si="0">L10-SUM(I10:J10)</f>
        <v>40010.099383720662</v>
      </c>
      <c r="E10" s="229">
        <f t="shared" ref="E10:E46" si="1">MAX(H10,G10)</f>
        <v>76</v>
      </c>
      <c r="F10" s="209">
        <v>440519</v>
      </c>
      <c r="G10" s="230">
        <v>76</v>
      </c>
      <c r="H10" s="231">
        <v>75</v>
      </c>
      <c r="I10" s="237">
        <v>315209.00743999996</v>
      </c>
      <c r="J10" s="209">
        <f>133844</f>
        <v>133844</v>
      </c>
      <c r="K10" s="237">
        <f>E10*$K$50-I10+20000</f>
        <v>40010.099383720662</v>
      </c>
      <c r="L10" s="209">
        <f>SUM(I10:K10)</f>
        <v>489063.10682372062</v>
      </c>
    </row>
    <row r="11" spans="1:12" s="197" customFormat="1">
      <c r="A11" s="228">
        <v>23</v>
      </c>
      <c r="B11" s="207" t="s">
        <v>2</v>
      </c>
      <c r="C11" s="229" t="e">
        <f>L11-#REF!</f>
        <v>#REF!</v>
      </c>
      <c r="D11" s="229">
        <f t="shared" si="0"/>
        <v>25802.49657374504</v>
      </c>
      <c r="E11" s="229">
        <f t="shared" si="1"/>
        <v>98</v>
      </c>
      <c r="F11" s="209">
        <v>622500</v>
      </c>
      <c r="G11" s="230">
        <v>98</v>
      </c>
      <c r="H11" s="231">
        <v>97</v>
      </c>
      <c r="I11" s="237">
        <v>406453.72011999995</v>
      </c>
      <c r="J11" s="209">
        <f>221778</f>
        <v>221778</v>
      </c>
      <c r="K11" s="237">
        <f t="shared" ref="K11:K23" si="2">E11*$K$50-I11</f>
        <v>25802.49657374504</v>
      </c>
      <c r="L11" s="209">
        <f>SUM(I11:K11)</f>
        <v>654034.21669374499</v>
      </c>
    </row>
    <row r="12" spans="1:12" s="197" customFormat="1">
      <c r="A12" s="228">
        <v>26</v>
      </c>
      <c r="B12" s="207" t="s">
        <v>3</v>
      </c>
      <c r="C12" s="229" t="e">
        <f>L12-#REF!</f>
        <v>#REF!</v>
      </c>
      <c r="D12" s="229">
        <f t="shared" si="0"/>
        <v>31266.437420568778</v>
      </c>
      <c r="E12" s="229">
        <f t="shared" si="1"/>
        <v>103</v>
      </c>
      <c r="F12" s="209">
        <v>553916</v>
      </c>
      <c r="G12" s="230">
        <v>102</v>
      </c>
      <c r="H12" s="231">
        <v>103</v>
      </c>
      <c r="I12" s="237">
        <v>423043.66787999996</v>
      </c>
      <c r="J12" s="209">
        <v>128660</v>
      </c>
      <c r="K12" s="237">
        <f t="shared" si="2"/>
        <v>31266.437420568778</v>
      </c>
      <c r="L12" s="209">
        <f t="shared" ref="L12:L46" si="3">SUM(I12:K12)</f>
        <v>582970.10530056874</v>
      </c>
    </row>
    <row r="13" spans="1:12" s="197" customFormat="1">
      <c r="A13" s="228">
        <v>40</v>
      </c>
      <c r="B13" s="207" t="s">
        <v>4</v>
      </c>
      <c r="C13" s="229" t="e">
        <f>L13-#REF!</f>
        <v>#REF!</v>
      </c>
      <c r="D13" s="229">
        <f t="shared" si="0"/>
        <v>6318.978752753872</v>
      </c>
      <c r="E13" s="229">
        <f t="shared" si="1"/>
        <v>24</v>
      </c>
      <c r="F13" s="209">
        <v>187897</v>
      </c>
      <c r="G13" s="230">
        <v>24</v>
      </c>
      <c r="H13" s="231">
        <v>20.666666666666668</v>
      </c>
      <c r="I13" s="237">
        <v>99539.686560000002</v>
      </c>
      <c r="J13" s="209">
        <v>114295</v>
      </c>
      <c r="K13" s="237">
        <f t="shared" si="2"/>
        <v>6318.978752753872</v>
      </c>
      <c r="L13" s="209">
        <f t="shared" si="3"/>
        <v>220153.66531275387</v>
      </c>
    </row>
    <row r="14" spans="1:12" s="197" customFormat="1">
      <c r="A14" s="228">
        <v>46</v>
      </c>
      <c r="B14" s="207" t="s">
        <v>5</v>
      </c>
      <c r="C14" s="229" t="e">
        <f>L14-#REF!</f>
        <v>#REF!</v>
      </c>
      <c r="D14" s="229">
        <f t="shared" si="0"/>
        <v>78351.167398960562</v>
      </c>
      <c r="E14" s="229">
        <f t="shared" si="1"/>
        <v>292.33333333333331</v>
      </c>
      <c r="F14" s="209">
        <v>1509872</v>
      </c>
      <c r="G14" s="230">
        <v>292</v>
      </c>
      <c r="H14" s="231">
        <v>292.33333333333331</v>
      </c>
      <c r="I14" s="237">
        <v>1211066.1864799999</v>
      </c>
      <c r="J14" s="209">
        <v>315884</v>
      </c>
      <c r="K14" s="237">
        <f t="shared" si="2"/>
        <v>78351.167398960562</v>
      </c>
      <c r="L14" s="209">
        <f t="shared" si="3"/>
        <v>1605301.3538789605</v>
      </c>
    </row>
    <row r="15" spans="1:12" s="197" customFormat="1">
      <c r="A15" s="228">
        <v>65</v>
      </c>
      <c r="B15" s="207" t="s">
        <v>6</v>
      </c>
      <c r="C15" s="229" t="e">
        <f>L15-#REF!</f>
        <v>#REF!</v>
      </c>
      <c r="D15" s="229">
        <f t="shared" si="0"/>
        <v>12374.666724143026</v>
      </c>
      <c r="E15" s="229">
        <f t="shared" si="1"/>
        <v>47</v>
      </c>
      <c r="F15" s="209">
        <v>279996</v>
      </c>
      <c r="G15" s="230">
        <v>47</v>
      </c>
      <c r="H15" s="231">
        <v>45</v>
      </c>
      <c r="I15" s="237">
        <v>194931.88618</v>
      </c>
      <c r="J15" s="209">
        <v>100080</v>
      </c>
      <c r="K15" s="237">
        <f t="shared" si="2"/>
        <v>12374.666724143026</v>
      </c>
      <c r="L15" s="209">
        <f t="shared" si="3"/>
        <v>307386.55290414306</v>
      </c>
    </row>
    <row r="16" spans="1:12" s="197" customFormat="1">
      <c r="A16" s="228">
        <v>67</v>
      </c>
      <c r="B16" s="207" t="s">
        <v>7</v>
      </c>
      <c r="C16" s="229" t="e">
        <f>L16-#REF!</f>
        <v>#REF!</v>
      </c>
      <c r="D16" s="229">
        <f t="shared" si="0"/>
        <v>49941.865755548468</v>
      </c>
      <c r="E16" s="229">
        <f t="shared" si="1"/>
        <v>84.666666666666671</v>
      </c>
      <c r="F16" s="209">
        <v>490253</v>
      </c>
      <c r="G16" s="230">
        <v>78</v>
      </c>
      <c r="H16" s="231">
        <v>84.666666666666671</v>
      </c>
      <c r="I16" s="237">
        <v>323503.98131999996</v>
      </c>
      <c r="J16" s="209">
        <v>138599</v>
      </c>
      <c r="K16" s="237">
        <f t="shared" si="2"/>
        <v>49941.865755548468</v>
      </c>
      <c r="L16" s="209">
        <f t="shared" si="3"/>
        <v>512044.84707554843</v>
      </c>
    </row>
    <row r="17" spans="1:12" s="197" customFormat="1">
      <c r="A17" s="228">
        <v>640</v>
      </c>
      <c r="B17" s="207" t="s">
        <v>34</v>
      </c>
      <c r="C17" s="229" t="e">
        <f>L17-#REF!</f>
        <v>#REF!</v>
      </c>
      <c r="D17" s="229">
        <f t="shared" si="0"/>
        <v>22512.676073696231</v>
      </c>
      <c r="E17" s="229">
        <f t="shared" si="1"/>
        <v>54</v>
      </c>
      <c r="F17" s="209">
        <v>357440</v>
      </c>
      <c r="G17" s="230">
        <v>52</v>
      </c>
      <c r="H17" s="231">
        <v>54</v>
      </c>
      <c r="I17" s="237">
        <v>215669.32087999998</v>
      </c>
      <c r="J17" s="209">
        <v>148901</v>
      </c>
      <c r="K17" s="237">
        <f t="shared" si="2"/>
        <v>22512.676073696261</v>
      </c>
      <c r="L17" s="209">
        <f t="shared" si="3"/>
        <v>387082.99695369625</v>
      </c>
    </row>
    <row r="18" spans="1:12" s="197" customFormat="1">
      <c r="A18" s="228">
        <v>78</v>
      </c>
      <c r="B18" s="207" t="s">
        <v>8</v>
      </c>
      <c r="C18" s="229" t="e">
        <f>L18-#REF!</f>
        <v>#REF!</v>
      </c>
      <c r="D18" s="229">
        <f t="shared" si="0"/>
        <v>2106.3262509179622</v>
      </c>
      <c r="E18" s="229">
        <f t="shared" si="1"/>
        <v>8</v>
      </c>
      <c r="F18" s="209">
        <v>28623</v>
      </c>
      <c r="G18" s="230">
        <v>8</v>
      </c>
      <c r="H18" s="231">
        <v>7.666666666666667</v>
      </c>
      <c r="I18" s="237">
        <v>33179.895519999998</v>
      </c>
      <c r="J18" s="209">
        <v>0</v>
      </c>
      <c r="K18" s="237">
        <f t="shared" si="2"/>
        <v>2106.3262509179622</v>
      </c>
      <c r="L18" s="209">
        <f t="shared" si="3"/>
        <v>35286.22177091796</v>
      </c>
    </row>
    <row r="19" spans="1:12" s="197" customFormat="1">
      <c r="A19" s="228">
        <v>655</v>
      </c>
      <c r="B19" s="207" t="s">
        <v>35</v>
      </c>
      <c r="C19" s="229" t="e">
        <f>L19-#REF!</f>
        <v>#REF!</v>
      </c>
      <c r="D19" s="229">
        <f t="shared" si="0"/>
        <v>6055.6879713891249</v>
      </c>
      <c r="E19" s="229">
        <f t="shared" si="1"/>
        <v>23</v>
      </c>
      <c r="F19" s="209">
        <v>156614</v>
      </c>
      <c r="G19" s="230">
        <v>23</v>
      </c>
      <c r="H19" s="231">
        <v>23</v>
      </c>
      <c r="I19" s="237">
        <v>95392.199619999999</v>
      </c>
      <c r="J19" s="209">
        <v>58478</v>
      </c>
      <c r="K19" s="237">
        <f t="shared" si="2"/>
        <v>6055.6879713891394</v>
      </c>
      <c r="L19" s="209">
        <f t="shared" si="3"/>
        <v>159925.88759138912</v>
      </c>
    </row>
    <row r="20" spans="1:12" s="197" customFormat="1">
      <c r="A20" s="228">
        <v>87</v>
      </c>
      <c r="B20" s="207" t="s">
        <v>9</v>
      </c>
      <c r="C20" s="229" t="e">
        <f>L20-#REF!</f>
        <v>#REF!</v>
      </c>
      <c r="D20" s="229">
        <f t="shared" si="0"/>
        <v>11058.212817319261</v>
      </c>
      <c r="E20" s="229">
        <f t="shared" si="1"/>
        <v>42</v>
      </c>
      <c r="F20" s="209">
        <v>236724</v>
      </c>
      <c r="G20" s="230">
        <v>42</v>
      </c>
      <c r="H20" s="231">
        <v>39.666666666666664</v>
      </c>
      <c r="I20" s="237">
        <v>174194.45147999999</v>
      </c>
      <c r="J20" s="209">
        <v>81342</v>
      </c>
      <c r="K20" s="237">
        <f t="shared" si="2"/>
        <v>11058.21281731929</v>
      </c>
      <c r="L20" s="209">
        <f t="shared" si="3"/>
        <v>266594.66429731925</v>
      </c>
    </row>
    <row r="21" spans="1:12" s="197" customFormat="1">
      <c r="A21" s="228">
        <v>99</v>
      </c>
      <c r="B21" s="207" t="s">
        <v>10</v>
      </c>
      <c r="C21" s="229" t="e">
        <f>L21-#REF!</f>
        <v>#REF!</v>
      </c>
      <c r="D21" s="229">
        <f t="shared" si="0"/>
        <v>9741.758910495555</v>
      </c>
      <c r="E21" s="229">
        <f t="shared" si="1"/>
        <v>37</v>
      </c>
      <c r="F21" s="209">
        <v>227690</v>
      </c>
      <c r="G21" s="230">
        <v>37</v>
      </c>
      <c r="H21" s="231">
        <v>37</v>
      </c>
      <c r="I21" s="237">
        <v>153457.01678000001</v>
      </c>
      <c r="J21" s="209">
        <v>84575</v>
      </c>
      <c r="K21" s="237">
        <f t="shared" si="2"/>
        <v>9741.758910495555</v>
      </c>
      <c r="L21" s="209">
        <f t="shared" si="3"/>
        <v>247773.77569049556</v>
      </c>
    </row>
    <row r="22" spans="1:12" s="197" customFormat="1">
      <c r="A22" s="228">
        <v>680</v>
      </c>
      <c r="B22" s="207" t="s">
        <v>36</v>
      </c>
      <c r="C22" s="229" t="e">
        <f>L22-#REF!</f>
        <v>#REF!</v>
      </c>
      <c r="D22" s="229">
        <f t="shared" si="0"/>
        <v>22799.441065020335</v>
      </c>
      <c r="E22" s="229">
        <f t="shared" si="1"/>
        <v>18.333333333333332</v>
      </c>
      <c r="F22" s="209">
        <v>125467</v>
      </c>
      <c r="G22" s="230">
        <v>14</v>
      </c>
      <c r="H22" s="231">
        <v>18.333333333333332</v>
      </c>
      <c r="I22" s="237">
        <v>58064.817159999999</v>
      </c>
      <c r="J22" s="209">
        <v>47776</v>
      </c>
      <c r="K22" s="237">
        <f t="shared" si="2"/>
        <v>22799.441065020328</v>
      </c>
      <c r="L22" s="209">
        <f t="shared" si="3"/>
        <v>128640.25822502034</v>
      </c>
    </row>
    <row r="23" spans="1:12" s="197" customFormat="1">
      <c r="A23" s="228">
        <v>131</v>
      </c>
      <c r="B23" s="207" t="s">
        <v>11</v>
      </c>
      <c r="C23" s="229" t="e">
        <f>L23-#REF!</f>
        <v>#REF!</v>
      </c>
      <c r="D23" s="229">
        <f t="shared" si="0"/>
        <v>11058.212817319261</v>
      </c>
      <c r="E23" s="229">
        <f t="shared" si="1"/>
        <v>42</v>
      </c>
      <c r="F23" s="209">
        <v>244283</v>
      </c>
      <c r="G23" s="230">
        <v>42</v>
      </c>
      <c r="H23" s="231">
        <v>39.333333333333336</v>
      </c>
      <c r="I23" s="237">
        <v>174194.45147999999</v>
      </c>
      <c r="J23" s="209">
        <v>80723</v>
      </c>
      <c r="K23" s="237">
        <f t="shared" si="2"/>
        <v>11058.21281731929</v>
      </c>
      <c r="L23" s="209">
        <f t="shared" si="3"/>
        <v>265975.66429731925</v>
      </c>
    </row>
    <row r="24" spans="1:12" s="197" customFormat="1">
      <c r="A24" s="228">
        <v>155</v>
      </c>
      <c r="B24" s="207" t="s">
        <v>12</v>
      </c>
      <c r="C24" s="229" t="e">
        <f>L24-#REF!</f>
        <v>#REF!</v>
      </c>
      <c r="D24" s="229">
        <f t="shared" si="0"/>
        <v>164405.976305719</v>
      </c>
      <c r="E24" s="229">
        <f t="shared" si="1"/>
        <v>238.66666666666666</v>
      </c>
      <c r="F24" s="209">
        <v>1518721</v>
      </c>
      <c r="G24" s="230">
        <v>219</v>
      </c>
      <c r="H24" s="231">
        <v>238.66666666666666</v>
      </c>
      <c r="I24" s="237">
        <v>908299.63986</v>
      </c>
      <c r="J24" s="209">
        <f>525094</f>
        <v>525094</v>
      </c>
      <c r="K24" s="237">
        <f>E24*$K$50-I24+20000</f>
        <v>164405.976305719</v>
      </c>
      <c r="L24" s="209">
        <f t="shared" si="3"/>
        <v>1597799.616165719</v>
      </c>
    </row>
    <row r="25" spans="1:12" s="197" customFormat="1">
      <c r="A25" s="228">
        <v>157</v>
      </c>
      <c r="B25" s="207" t="s">
        <v>13</v>
      </c>
      <c r="C25" s="229" t="e">
        <f>L25-#REF!</f>
        <v>#REF!</v>
      </c>
      <c r="D25" s="229">
        <f t="shared" si="0"/>
        <v>36819.018039187766</v>
      </c>
      <c r="E25" s="229">
        <f t="shared" si="1"/>
        <v>87.333333333333329</v>
      </c>
      <c r="F25" s="209">
        <v>529124</v>
      </c>
      <c r="G25" s="230">
        <v>84</v>
      </c>
      <c r="H25" s="231">
        <v>87.333333333333329</v>
      </c>
      <c r="I25" s="237">
        <v>348388.90295999998</v>
      </c>
      <c r="J25" s="209">
        <v>161114</v>
      </c>
      <c r="K25" s="237">
        <f t="shared" ref="K25:K46" si="4">E25*$K$50-I25</f>
        <v>36819.018039187707</v>
      </c>
      <c r="L25" s="209">
        <f t="shared" si="3"/>
        <v>546321.92099918774</v>
      </c>
    </row>
    <row r="26" spans="1:12" s="197" customFormat="1">
      <c r="A26" s="228">
        <v>695</v>
      </c>
      <c r="B26" s="207" t="s">
        <v>37</v>
      </c>
      <c r="C26" s="229" t="e">
        <f>L26-#REF!</f>
        <v>#REF!</v>
      </c>
      <c r="D26" s="229">
        <f t="shared" si="0"/>
        <v>23959.461104191781</v>
      </c>
      <c r="E26" s="229">
        <f t="shared" si="1"/>
        <v>91</v>
      </c>
      <c r="F26" s="209">
        <v>513832</v>
      </c>
      <c r="G26" s="230">
        <v>91</v>
      </c>
      <c r="H26" s="231">
        <v>91</v>
      </c>
      <c r="I26" s="237">
        <v>377421.31153999997</v>
      </c>
      <c r="J26" s="209">
        <v>141733</v>
      </c>
      <c r="K26" s="237">
        <f t="shared" si="4"/>
        <v>23959.46110419184</v>
      </c>
      <c r="L26" s="209">
        <f t="shared" si="3"/>
        <v>543113.77264419175</v>
      </c>
    </row>
    <row r="27" spans="1:12" s="197" customFormat="1">
      <c r="A27" s="228">
        <v>159</v>
      </c>
      <c r="B27" s="207" t="s">
        <v>14</v>
      </c>
      <c r="C27" s="229" t="e">
        <f>L27-#REF!</f>
        <v>#REF!</v>
      </c>
      <c r="D27" s="229">
        <f t="shared" si="0"/>
        <v>11892.405047311157</v>
      </c>
      <c r="E27" s="229">
        <f t="shared" si="1"/>
        <v>34.666666666666664</v>
      </c>
      <c r="F27" s="209">
        <v>220104</v>
      </c>
      <c r="G27" s="230">
        <v>34</v>
      </c>
      <c r="H27" s="231">
        <v>34.666666666666664</v>
      </c>
      <c r="I27" s="237">
        <v>141014.55596</v>
      </c>
      <c r="J27" s="209">
        <v>72900</v>
      </c>
      <c r="K27" s="237">
        <f t="shared" si="4"/>
        <v>11892.405047311157</v>
      </c>
      <c r="L27" s="209">
        <f t="shared" si="3"/>
        <v>225806.96100731115</v>
      </c>
    </row>
    <row r="28" spans="1:12" s="197" customFormat="1">
      <c r="A28" s="228">
        <v>164</v>
      </c>
      <c r="B28" s="207" t="s">
        <v>15</v>
      </c>
      <c r="C28" s="229" t="e">
        <f>L28-#REF!</f>
        <v>#REF!</v>
      </c>
      <c r="D28" s="229">
        <f t="shared" si="0"/>
        <v>23917.769752315246</v>
      </c>
      <c r="E28" s="229">
        <f t="shared" si="1"/>
        <v>38.333333333333336</v>
      </c>
      <c r="F28" s="209">
        <v>235906</v>
      </c>
      <c r="G28" s="230">
        <v>35</v>
      </c>
      <c r="H28" s="231">
        <v>38.333333333333336</v>
      </c>
      <c r="I28" s="237">
        <v>145162.0429</v>
      </c>
      <c r="J28" s="209">
        <v>72346</v>
      </c>
      <c r="K28" s="237">
        <f t="shared" si="4"/>
        <v>23917.769752315246</v>
      </c>
      <c r="L28" s="209">
        <f t="shared" si="3"/>
        <v>241425.81265231525</v>
      </c>
    </row>
    <row r="29" spans="1:12" s="197" customFormat="1">
      <c r="A29" s="228">
        <v>168</v>
      </c>
      <c r="B29" s="207" t="s">
        <v>16</v>
      </c>
      <c r="C29" s="229" t="e">
        <f>L29-#REF!</f>
        <v>#REF!</v>
      </c>
      <c r="D29" s="229">
        <f t="shared" si="0"/>
        <v>32715.850985085359</v>
      </c>
      <c r="E29" s="229">
        <f t="shared" si="1"/>
        <v>77</v>
      </c>
      <c r="F29" s="209">
        <v>469414</v>
      </c>
      <c r="G29" s="230">
        <v>74</v>
      </c>
      <c r="H29" s="231">
        <v>77</v>
      </c>
      <c r="I29" s="237">
        <v>306914.03356000001</v>
      </c>
      <c r="J29" s="209">
        <v>158650</v>
      </c>
      <c r="K29" s="237">
        <f t="shared" si="4"/>
        <v>32715.850985085359</v>
      </c>
      <c r="L29" s="209">
        <f t="shared" si="3"/>
        <v>498279.88454508537</v>
      </c>
    </row>
    <row r="30" spans="1:12" s="197" customFormat="1">
      <c r="A30" s="228">
        <v>178</v>
      </c>
      <c r="B30" s="207" t="s">
        <v>17</v>
      </c>
      <c r="C30" s="229" t="e">
        <f>L30-#REF!</f>
        <v>#REF!</v>
      </c>
      <c r="D30" s="229">
        <f t="shared" si="0"/>
        <v>33437.929233322619</v>
      </c>
      <c r="E30" s="229">
        <f t="shared" si="1"/>
        <v>127</v>
      </c>
      <c r="F30" s="209">
        <v>709113</v>
      </c>
      <c r="G30" s="230">
        <v>127</v>
      </c>
      <c r="H30" s="231">
        <v>125.66666666666667</v>
      </c>
      <c r="I30" s="237">
        <v>526730.84138</v>
      </c>
      <c r="J30" s="209">
        <v>197988</v>
      </c>
      <c r="K30" s="237">
        <f t="shared" si="4"/>
        <v>33437.929233322619</v>
      </c>
      <c r="L30" s="209">
        <f t="shared" si="3"/>
        <v>758156.77061332262</v>
      </c>
    </row>
    <row r="31" spans="1:12" s="197" customFormat="1">
      <c r="A31" s="228">
        <v>198</v>
      </c>
      <c r="B31" s="207" t="s">
        <v>18</v>
      </c>
      <c r="C31" s="229" t="e">
        <f>L31-#REF!</f>
        <v>#REF!</v>
      </c>
      <c r="D31" s="229">
        <f t="shared" si="0"/>
        <v>16894.929893241322</v>
      </c>
      <c r="E31" s="229">
        <f t="shared" si="1"/>
        <v>53.666666666666664</v>
      </c>
      <c r="F31" s="209">
        <v>348164</v>
      </c>
      <c r="G31" s="230">
        <v>53</v>
      </c>
      <c r="H31" s="231">
        <v>53.666666666666664</v>
      </c>
      <c r="I31" s="237">
        <v>219816.80781999999</v>
      </c>
      <c r="J31" s="209">
        <v>127358</v>
      </c>
      <c r="K31" s="237">
        <f t="shared" si="4"/>
        <v>16894.929893241322</v>
      </c>
      <c r="L31" s="209">
        <f t="shared" si="3"/>
        <v>364069.73771324131</v>
      </c>
    </row>
    <row r="32" spans="1:12" s="197" customFormat="1">
      <c r="A32" s="228">
        <v>199</v>
      </c>
      <c r="B32" s="207" t="s">
        <v>19</v>
      </c>
      <c r="C32" s="229" t="e">
        <f>L32-#REF!</f>
        <v>#REF!</v>
      </c>
      <c r="D32" s="229">
        <f t="shared" si="0"/>
        <v>48072.727542015025</v>
      </c>
      <c r="E32" s="229">
        <f t="shared" si="1"/>
        <v>177.33333333333334</v>
      </c>
      <c r="F32" s="209">
        <v>1046266</v>
      </c>
      <c r="G32" s="230">
        <v>177</v>
      </c>
      <c r="H32" s="231">
        <v>177.33333333333334</v>
      </c>
      <c r="I32" s="237">
        <v>734105.18837999995</v>
      </c>
      <c r="J32" s="209">
        <v>306157</v>
      </c>
      <c r="K32" s="237">
        <f t="shared" si="4"/>
        <v>48072.727542014909</v>
      </c>
      <c r="L32" s="209">
        <f t="shared" si="3"/>
        <v>1088334.915922015</v>
      </c>
    </row>
    <row r="33" spans="1:14" s="197" customFormat="1">
      <c r="A33" s="228">
        <v>207</v>
      </c>
      <c r="B33" s="207" t="s">
        <v>20</v>
      </c>
      <c r="C33" s="229" t="e">
        <f>L33-#REF!</f>
        <v>#REF!</v>
      </c>
      <c r="D33" s="229">
        <f t="shared" si="0"/>
        <v>113478.32676820504</v>
      </c>
      <c r="E33" s="229">
        <f t="shared" si="1"/>
        <v>431</v>
      </c>
      <c r="F33" s="209">
        <v>2507466</v>
      </c>
      <c r="G33" s="230">
        <v>431</v>
      </c>
      <c r="H33" s="231">
        <v>429</v>
      </c>
      <c r="I33" s="237">
        <v>1787566.8711399999</v>
      </c>
      <c r="J33" s="209">
        <v>761463</v>
      </c>
      <c r="K33" s="237">
        <f t="shared" si="4"/>
        <v>113478.32676820527</v>
      </c>
      <c r="L33" s="209">
        <f t="shared" si="3"/>
        <v>2662508.197908205</v>
      </c>
    </row>
    <row r="34" spans="1:14" s="197" customFormat="1">
      <c r="A34" s="228">
        <v>246</v>
      </c>
      <c r="B34" s="207" t="s">
        <v>21</v>
      </c>
      <c r="C34" s="229" t="e">
        <f>L34-#REF!</f>
        <v>#REF!</v>
      </c>
      <c r="D34" s="229">
        <f t="shared" si="0"/>
        <v>32079.783974622318</v>
      </c>
      <c r="E34" s="229">
        <f t="shared" si="1"/>
        <v>69.333333333333329</v>
      </c>
      <c r="F34" s="209">
        <v>403630</v>
      </c>
      <c r="G34" s="230">
        <v>66</v>
      </c>
      <c r="H34" s="231">
        <v>69.333333333333329</v>
      </c>
      <c r="I34" s="237">
        <v>273734.13803999999</v>
      </c>
      <c r="J34" s="209">
        <v>117400</v>
      </c>
      <c r="K34" s="237">
        <f t="shared" si="4"/>
        <v>32079.783974622318</v>
      </c>
      <c r="L34" s="209">
        <f t="shared" si="3"/>
        <v>423213.92201462231</v>
      </c>
    </row>
    <row r="35" spans="1:14" s="197" customFormat="1">
      <c r="A35" s="228">
        <v>264</v>
      </c>
      <c r="B35" s="207" t="s">
        <v>22</v>
      </c>
      <c r="C35" s="229" t="e">
        <f>L35-#REF!</f>
        <v>#REF!</v>
      </c>
      <c r="D35" s="229">
        <f t="shared" si="0"/>
        <v>17113.900788708474</v>
      </c>
      <c r="E35" s="229">
        <f t="shared" si="1"/>
        <v>65</v>
      </c>
      <c r="F35" s="209">
        <v>447500</v>
      </c>
      <c r="G35" s="230">
        <v>65</v>
      </c>
      <c r="H35" s="231">
        <v>64</v>
      </c>
      <c r="I35" s="237">
        <v>269586.65109999996</v>
      </c>
      <c r="J35" s="209">
        <v>173537</v>
      </c>
      <c r="K35" s="237">
        <f t="shared" si="4"/>
        <v>17113.900788708474</v>
      </c>
      <c r="L35" s="209">
        <f t="shared" si="3"/>
        <v>460237.55188870843</v>
      </c>
    </row>
    <row r="36" spans="1:14" s="197" customFormat="1">
      <c r="A36" s="228">
        <v>266</v>
      </c>
      <c r="B36" s="207" t="s">
        <v>23</v>
      </c>
      <c r="C36" s="229" t="e">
        <f>L36-#REF!</f>
        <v>#REF!</v>
      </c>
      <c r="D36" s="229">
        <f t="shared" si="0"/>
        <v>31970.298526888771</v>
      </c>
      <c r="E36" s="229">
        <f t="shared" si="1"/>
        <v>63.666666666666664</v>
      </c>
      <c r="F36" s="209">
        <v>431171</v>
      </c>
      <c r="G36" s="230">
        <v>60</v>
      </c>
      <c r="H36" s="231">
        <v>63.666666666666664</v>
      </c>
      <c r="I36" s="237">
        <v>248849.21639999998</v>
      </c>
      <c r="J36" s="209">
        <v>165386</v>
      </c>
      <c r="K36" s="237">
        <f t="shared" si="4"/>
        <v>31970.298526888771</v>
      </c>
      <c r="L36" s="209">
        <f t="shared" si="3"/>
        <v>446205.51492688875</v>
      </c>
    </row>
    <row r="37" spans="1:14" s="197" customFormat="1">
      <c r="A37" s="228">
        <v>269</v>
      </c>
      <c r="B37" s="207" t="s">
        <v>24</v>
      </c>
      <c r="C37" s="229" t="e">
        <f>L37-#REF!</f>
        <v>#REF!</v>
      </c>
      <c r="D37" s="229">
        <f t="shared" si="0"/>
        <v>2632.9078136474564</v>
      </c>
      <c r="E37" s="229">
        <f t="shared" si="1"/>
        <v>10</v>
      </c>
      <c r="F37" s="209">
        <v>32712</v>
      </c>
      <c r="G37" s="230">
        <v>10</v>
      </c>
      <c r="H37" s="231">
        <v>8.6666666666666661</v>
      </c>
      <c r="I37" s="237">
        <v>41474.869399999996</v>
      </c>
      <c r="J37" s="209">
        <v>0</v>
      </c>
      <c r="K37" s="237">
        <f t="shared" si="4"/>
        <v>2632.9078136474564</v>
      </c>
      <c r="L37" s="209">
        <f t="shared" si="3"/>
        <v>44107.777213647452</v>
      </c>
    </row>
    <row r="38" spans="1:14" s="197" customFormat="1">
      <c r="A38" s="228">
        <v>766</v>
      </c>
      <c r="B38" s="207" t="s">
        <v>184</v>
      </c>
      <c r="C38" s="229" t="e">
        <f>L38-#REF!</f>
        <v>#REF!</v>
      </c>
      <c r="D38" s="229">
        <f t="shared" si="0"/>
        <v>7943.0433268400084</v>
      </c>
      <c r="E38" s="229">
        <f t="shared" si="1"/>
        <v>19.666666666666668</v>
      </c>
      <c r="F38" s="209">
        <v>136660</v>
      </c>
      <c r="G38" s="230">
        <v>19</v>
      </c>
      <c r="H38" s="231">
        <v>19.666666666666668</v>
      </c>
      <c r="I38" s="237">
        <v>78802.251859999989</v>
      </c>
      <c r="J38" s="209">
        <v>58969</v>
      </c>
      <c r="K38" s="237">
        <f t="shared" si="4"/>
        <v>7943.0433268400084</v>
      </c>
      <c r="L38" s="209">
        <f t="shared" si="3"/>
        <v>145714.29518684</v>
      </c>
    </row>
    <row r="39" spans="1:14" s="197" customFormat="1">
      <c r="A39" s="228">
        <v>288</v>
      </c>
      <c r="B39" s="207" t="s">
        <v>26</v>
      </c>
      <c r="C39" s="229" t="e">
        <f>L39-#REF!</f>
        <v>#REF!</v>
      </c>
      <c r="D39" s="229">
        <f t="shared" si="0"/>
        <v>24991.778553712531</v>
      </c>
      <c r="E39" s="229">
        <f t="shared" si="1"/>
        <v>68.666666666666671</v>
      </c>
      <c r="F39" s="209">
        <v>456789</v>
      </c>
      <c r="G39" s="230">
        <v>67</v>
      </c>
      <c r="H39" s="231">
        <v>68.666666666666671</v>
      </c>
      <c r="I39" s="237">
        <v>277881.62497999996</v>
      </c>
      <c r="J39" s="209">
        <v>170559</v>
      </c>
      <c r="K39" s="237">
        <f t="shared" si="4"/>
        <v>24991.778553712531</v>
      </c>
      <c r="L39" s="209">
        <f t="shared" si="3"/>
        <v>473432.4035337125</v>
      </c>
    </row>
    <row r="40" spans="1:14" s="197" customFormat="1">
      <c r="A40" s="228">
        <v>291</v>
      </c>
      <c r="B40" s="207" t="s">
        <v>27</v>
      </c>
      <c r="C40" s="229" t="e">
        <f>L40-#REF!</f>
        <v>#REF!</v>
      </c>
      <c r="D40" s="229">
        <f t="shared" si="0"/>
        <v>34801.331560065039</v>
      </c>
      <c r="E40" s="229">
        <f t="shared" si="1"/>
        <v>58.666666666666664</v>
      </c>
      <c r="F40" s="209">
        <v>369698</v>
      </c>
      <c r="G40" s="230">
        <v>54</v>
      </c>
      <c r="H40" s="231">
        <v>58.666666666666664</v>
      </c>
      <c r="I40" s="237">
        <v>223964.29475999999</v>
      </c>
      <c r="J40" s="209">
        <v>144803</v>
      </c>
      <c r="K40" s="237">
        <f t="shared" si="4"/>
        <v>34801.331560065039</v>
      </c>
      <c r="L40" s="209">
        <f t="shared" si="3"/>
        <v>403568.626320065</v>
      </c>
    </row>
    <row r="41" spans="1:14" s="197" customFormat="1">
      <c r="A41" s="228">
        <v>305</v>
      </c>
      <c r="B41" s="207" t="s">
        <v>28</v>
      </c>
      <c r="C41" s="229" t="e">
        <f>L41-#REF!</f>
        <v>#REF!</v>
      </c>
      <c r="D41" s="229">
        <f t="shared" si="0"/>
        <v>18430.35469553218</v>
      </c>
      <c r="E41" s="229">
        <f t="shared" si="1"/>
        <v>70</v>
      </c>
      <c r="F41" s="209">
        <v>338016</v>
      </c>
      <c r="G41" s="230">
        <v>70</v>
      </c>
      <c r="H41" s="231">
        <v>62.666666666666664</v>
      </c>
      <c r="I41" s="237">
        <v>290324.0858</v>
      </c>
      <c r="J41" s="209">
        <v>80409</v>
      </c>
      <c r="K41" s="237">
        <f t="shared" si="4"/>
        <v>18430.35469553218</v>
      </c>
      <c r="L41" s="209">
        <f t="shared" si="3"/>
        <v>389163.44049553218</v>
      </c>
    </row>
    <row r="42" spans="1:14" s="197" customFormat="1">
      <c r="A42" s="228">
        <v>307</v>
      </c>
      <c r="B42" s="207" t="s">
        <v>29</v>
      </c>
      <c r="C42" s="229" t="e">
        <f>L42-#REF!</f>
        <v>#REF!</v>
      </c>
      <c r="D42" s="229">
        <f t="shared" si="0"/>
        <v>11058.212817319261</v>
      </c>
      <c r="E42" s="229">
        <f t="shared" si="1"/>
        <v>42</v>
      </c>
      <c r="F42" s="209">
        <v>276242</v>
      </c>
      <c r="G42" s="230">
        <v>42</v>
      </c>
      <c r="H42" s="231">
        <v>41.333333333333336</v>
      </c>
      <c r="I42" s="237">
        <v>174194.45147999999</v>
      </c>
      <c r="J42" s="209">
        <v>108593</v>
      </c>
      <c r="K42" s="237">
        <f t="shared" si="4"/>
        <v>11058.21281731929</v>
      </c>
      <c r="L42" s="209">
        <f t="shared" si="3"/>
        <v>293845.66429731925</v>
      </c>
    </row>
    <row r="43" spans="1:14" s="197" customFormat="1">
      <c r="A43" s="228">
        <v>315</v>
      </c>
      <c r="B43" s="207" t="s">
        <v>30</v>
      </c>
      <c r="C43" s="229" t="e">
        <f>L43-#REF!</f>
        <v>#REF!</v>
      </c>
      <c r="D43" s="229">
        <f t="shared" si="0"/>
        <v>41688.583227424999</v>
      </c>
      <c r="E43" s="229">
        <f t="shared" si="1"/>
        <v>137.33333333333334</v>
      </c>
      <c r="F43" s="209">
        <v>754493</v>
      </c>
      <c r="G43" s="230">
        <v>136</v>
      </c>
      <c r="H43" s="231">
        <v>137.33333333333334</v>
      </c>
      <c r="I43" s="237">
        <v>564058.22383999999</v>
      </c>
      <c r="J43" s="209">
        <v>186122</v>
      </c>
      <c r="K43" s="237">
        <f t="shared" si="4"/>
        <v>41688.583227424999</v>
      </c>
      <c r="L43" s="209">
        <f t="shared" si="3"/>
        <v>791868.80706742499</v>
      </c>
    </row>
    <row r="44" spans="1:14" s="197" customFormat="1">
      <c r="A44" s="228">
        <v>317</v>
      </c>
      <c r="B44" s="207" t="s">
        <v>31</v>
      </c>
      <c r="C44" s="229" t="e">
        <f>L44-#REF!</f>
        <v>#REF!</v>
      </c>
      <c r="D44" s="229">
        <f t="shared" si="0"/>
        <v>42806.911914719967</v>
      </c>
      <c r="E44" s="229">
        <f t="shared" si="1"/>
        <v>157.33333333333334</v>
      </c>
      <c r="F44" s="209">
        <v>915836</v>
      </c>
      <c r="G44" s="230">
        <v>157</v>
      </c>
      <c r="H44" s="231">
        <v>157.33333333333334</v>
      </c>
      <c r="I44" s="237">
        <v>651155.44958000001</v>
      </c>
      <c r="J44" s="209">
        <v>273863</v>
      </c>
      <c r="K44" s="237">
        <f t="shared" si="4"/>
        <v>42806.911914719967</v>
      </c>
      <c r="L44" s="209">
        <f t="shared" si="3"/>
        <v>967825.36149471998</v>
      </c>
    </row>
    <row r="45" spans="1:14" s="197" customFormat="1">
      <c r="A45" s="228">
        <v>330</v>
      </c>
      <c r="B45" s="207" t="s">
        <v>32</v>
      </c>
      <c r="C45" s="229" t="e">
        <f>L45-#REF!</f>
        <v>#REF!</v>
      </c>
      <c r="D45" s="229">
        <f t="shared" si="0"/>
        <v>67384.222887457581</v>
      </c>
      <c r="E45" s="229">
        <f t="shared" si="1"/>
        <v>166.66666666666666</v>
      </c>
      <c r="F45" s="209">
        <v>958795</v>
      </c>
      <c r="G45" s="230">
        <v>161</v>
      </c>
      <c r="H45" s="231">
        <v>166.66666666666666</v>
      </c>
      <c r="I45" s="237">
        <v>667745.39733999991</v>
      </c>
      <c r="J45" s="209">
        <v>267754</v>
      </c>
      <c r="K45" s="237">
        <f t="shared" si="4"/>
        <v>67384.222887457581</v>
      </c>
      <c r="L45" s="209">
        <f t="shared" si="3"/>
        <v>1002883.6202274575</v>
      </c>
    </row>
    <row r="46" spans="1:14" s="197" customFormat="1">
      <c r="A46" s="228">
        <v>335</v>
      </c>
      <c r="B46" s="207" t="s">
        <v>33</v>
      </c>
      <c r="C46" s="229" t="e">
        <f>L46-#REF!</f>
        <v>#REF!</v>
      </c>
      <c r="D46" s="229">
        <f t="shared" si="0"/>
        <v>12901.24828687252</v>
      </c>
      <c r="E46" s="229">
        <f t="shared" si="1"/>
        <v>49</v>
      </c>
      <c r="F46" s="209">
        <v>257643</v>
      </c>
      <c r="G46" s="230">
        <v>49</v>
      </c>
      <c r="H46" s="231">
        <v>45.666666666666664</v>
      </c>
      <c r="I46" s="237">
        <v>203226.86005999998</v>
      </c>
      <c r="J46" s="209">
        <v>73638</v>
      </c>
      <c r="K46" s="237">
        <f t="shared" si="4"/>
        <v>12901.24828687252</v>
      </c>
      <c r="L46" s="209">
        <f t="shared" si="3"/>
        <v>289766.1083468725</v>
      </c>
    </row>
    <row r="47" spans="1:14" s="197" customFormat="1">
      <c r="A47" s="273">
        <v>999</v>
      </c>
      <c r="B47" s="274" t="s">
        <v>150</v>
      </c>
      <c r="C47" s="275">
        <f>L47-F47</f>
        <v>1180795.0000000037</v>
      </c>
      <c r="D47" s="275">
        <f t="shared" si="0"/>
        <v>1180795.0009600036</v>
      </c>
      <c r="E47" s="275">
        <f>SUM(E10:E46)</f>
        <v>3282.6666666666661</v>
      </c>
      <c r="F47" s="209">
        <f>SUM(F10:F46)</f>
        <v>19339089</v>
      </c>
      <c r="G47" s="276">
        <f>SUM(G10:G46)</f>
        <v>3216</v>
      </c>
      <c r="H47" s="277">
        <v>3253</v>
      </c>
      <c r="I47" s="278">
        <f>SUM(I10:I46)</f>
        <v>13338317.99904</v>
      </c>
      <c r="J47" s="279">
        <f>SUM(J10:J46)</f>
        <v>6000771</v>
      </c>
      <c r="K47" s="279">
        <f>SUM(K10:K46)</f>
        <v>1180795.0009600041</v>
      </c>
      <c r="L47" s="279">
        <f>SUM(I47:K47)</f>
        <v>20519884.000000004</v>
      </c>
      <c r="M47" s="262"/>
      <c r="N47" s="262"/>
    </row>
    <row r="48" spans="1:14" s="197" customFormat="1">
      <c r="A48" s="266">
        <v>281</v>
      </c>
      <c r="B48" s="267" t="s">
        <v>25</v>
      </c>
      <c r="C48" s="268" t="e">
        <f>L48-#REF!</f>
        <v>#REF!</v>
      </c>
      <c r="D48" s="229">
        <f t="shared" si="0"/>
        <v>3245</v>
      </c>
      <c r="E48" s="268">
        <v>0</v>
      </c>
      <c r="F48" s="209">
        <v>44453</v>
      </c>
      <c r="G48" s="269">
        <v>0</v>
      </c>
      <c r="H48" s="270">
        <v>0</v>
      </c>
      <c r="I48" s="271">
        <v>44453</v>
      </c>
      <c r="J48" s="272">
        <v>0</v>
      </c>
      <c r="K48" s="271">
        <v>3245</v>
      </c>
      <c r="L48" s="272">
        <f>SUM(I48:K48)</f>
        <v>47698</v>
      </c>
    </row>
    <row r="49" spans="1:13" s="197" customFormat="1">
      <c r="A49" s="232" t="s">
        <v>367</v>
      </c>
      <c r="B49" s="207" t="s">
        <v>365</v>
      </c>
      <c r="C49" s="229"/>
      <c r="D49" s="229"/>
      <c r="E49" s="229"/>
      <c r="F49" s="207"/>
      <c r="G49" s="228"/>
      <c r="H49" s="209"/>
      <c r="I49" s="237"/>
      <c r="J49" s="209"/>
      <c r="K49" s="237"/>
      <c r="L49" s="209">
        <v>1615000</v>
      </c>
    </row>
    <row r="50" spans="1:13" ht="15.75" hidden="1" thickBot="1">
      <c r="A50" s="212"/>
      <c r="B50" s="213"/>
      <c r="C50" s="213"/>
      <c r="D50" s="213"/>
      <c r="E50" s="213"/>
      <c r="F50" s="214"/>
      <c r="G50" s="227" t="s">
        <v>347</v>
      </c>
      <c r="H50" s="223"/>
      <c r="I50" s="217"/>
      <c r="J50" s="214"/>
      <c r="K50" s="217">
        <f>(22182582-6000771-40000-47698-1615000)/E47</f>
        <v>4410.777721364745</v>
      </c>
      <c r="L50" s="214"/>
      <c r="M50" s="252"/>
    </row>
    <row r="51" spans="1:13" s="285" customFormat="1" ht="18" customHeight="1">
      <c r="A51" s="281" t="s">
        <v>366</v>
      </c>
      <c r="B51" s="281"/>
      <c r="C51" s="281"/>
      <c r="D51" s="281"/>
      <c r="E51" s="281"/>
      <c r="F51" s="286"/>
      <c r="G51" s="282"/>
      <c r="H51" s="283"/>
      <c r="I51" s="284"/>
      <c r="J51" s="283"/>
      <c r="K51" s="284"/>
      <c r="L51" s="280">
        <f>SUM(L47:L49)</f>
        <v>22182582.000000004</v>
      </c>
    </row>
    <row r="52" spans="1:13">
      <c r="A52" s="127" t="s">
        <v>369</v>
      </c>
    </row>
  </sheetData>
  <autoFilter ref="A9:L47">
    <sortState ref="A10:K48">
      <sortCondition ref="B9:B48"/>
    </sortState>
  </autoFilter>
  <phoneticPr fontId="0" type="noConversion"/>
  <pageMargins left="0.45" right="0.17" top="0.61" bottom="1" header="0.35" footer="0.5"/>
  <pageSetup scale="83"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workbookViewId="0">
      <selection activeCell="A12" sqref="A12"/>
    </sheetView>
  </sheetViews>
  <sheetFormatPr defaultRowHeight="15.75"/>
  <cols>
    <col min="1" max="1" width="65.25" customWidth="1"/>
    <col min="2" max="2" width="12.375" bestFit="1" customWidth="1"/>
    <col min="4" max="4" width="14.125" customWidth="1"/>
  </cols>
  <sheetData>
    <row r="1" spans="1:8">
      <c r="A1" s="241" t="s">
        <v>356</v>
      </c>
    </row>
    <row r="2" spans="1:8" ht="177.75" customHeight="1">
      <c r="A2" s="307" t="s">
        <v>355</v>
      </c>
      <c r="B2" s="307"/>
      <c r="C2" s="240"/>
      <c r="D2" s="240"/>
      <c r="E2" s="240"/>
      <c r="F2" s="240"/>
      <c r="G2" s="240"/>
      <c r="H2" s="240"/>
    </row>
    <row r="3" spans="1:8">
      <c r="D3" s="198"/>
    </row>
    <row r="4" spans="1:8">
      <c r="A4" s="242" t="s">
        <v>354</v>
      </c>
      <c r="B4" s="263">
        <v>22182582</v>
      </c>
      <c r="D4" s="198"/>
    </row>
    <row r="5" spans="1:8" s="200" customFormat="1">
      <c r="A5" s="201" t="s">
        <v>358</v>
      </c>
      <c r="B5" s="239">
        <f>'FY19 grant final'!I47</f>
        <v>13338317.99904</v>
      </c>
      <c r="D5" s="198"/>
    </row>
    <row r="6" spans="1:8">
      <c r="A6" s="127" t="s">
        <v>357</v>
      </c>
      <c r="B6" s="239">
        <f>'FY19 grant final'!J47</f>
        <v>6000771</v>
      </c>
      <c r="D6" s="198"/>
    </row>
    <row r="7" spans="1:8" s="200" customFormat="1">
      <c r="A7" s="201" t="s">
        <v>359</v>
      </c>
      <c r="B7" s="239">
        <f>'FY19 grant final'!K47</f>
        <v>1180795.0009600041</v>
      </c>
      <c r="D7" s="198"/>
    </row>
    <row r="8" spans="1:8">
      <c r="A8" s="127" t="s">
        <v>363</v>
      </c>
      <c r="B8" s="239">
        <f>1500000+47698+115000</f>
        <v>1662698</v>
      </c>
      <c r="D8" s="198"/>
    </row>
    <row r="9" spans="1:8">
      <c r="A9" s="264" t="s">
        <v>364</v>
      </c>
      <c r="B9" s="265">
        <f>SUM(B5:B8)</f>
        <v>22182582.000000004</v>
      </c>
      <c r="D9" s="199"/>
    </row>
    <row r="10" spans="1:8" s="200" customFormat="1">
      <c r="D10" s="199"/>
    </row>
    <row r="11" spans="1:8" ht="96.75" customHeight="1">
      <c r="A11" s="308" t="s">
        <v>410</v>
      </c>
      <c r="B11" s="308"/>
    </row>
    <row r="12" spans="1:8">
      <c r="A12" s="287"/>
      <c r="B12" s="288">
        <f>(22182582-1500000-115000-47698-6000771-40000)/3282.66667</f>
        <v>4410.7777168858875</v>
      </c>
    </row>
  </sheetData>
  <mergeCells count="2">
    <mergeCell ref="A2:B2"/>
    <mergeCell ref="A11:B11"/>
  </mergeCells>
  <hyperlinks>
    <hyperlink ref="A1" r:id="rId1"/>
  </hyperlinks>
  <pageMargins left="0.7" right="0.7" top="0.75" bottom="0.75" header="0.3" footer="0.3"/>
  <pageSetup scale="75"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54"/>
  <sheetViews>
    <sheetView showGridLines="0" zoomScaleNormal="100" workbookViewId="0">
      <pane ySplit="9" topLeftCell="A30" activePane="bottomLeft" state="frozen"/>
      <selection pane="bottomLeft" activeCell="D48" sqref="D48"/>
    </sheetView>
  </sheetViews>
  <sheetFormatPr defaultColWidth="9" defaultRowHeight="15"/>
  <cols>
    <col min="1" max="1" width="6" style="201" customWidth="1"/>
    <col min="2" max="2" width="21.5" style="201" customWidth="1"/>
    <col min="3" max="3" width="8.375" style="201" customWidth="1"/>
    <col min="4" max="4" width="11.375" style="197" customWidth="1"/>
    <col min="5" max="5" width="13.625" style="201" customWidth="1"/>
    <col min="6" max="6" width="10.125" style="201" customWidth="1"/>
    <col min="7" max="7" width="11.875" style="201" customWidth="1"/>
    <col min="8" max="8" width="12.5" style="201" customWidth="1"/>
    <col min="9" max="9" width="11.625" style="201" customWidth="1"/>
    <col min="10" max="16384" width="9" style="201"/>
  </cols>
  <sheetData>
    <row r="1" spans="1:9" s="125" customFormat="1" ht="33.75" customHeight="1">
      <c r="A1" s="243" t="s">
        <v>360</v>
      </c>
      <c r="D1" s="244"/>
    </row>
    <row r="2" spans="1:9" s="126" customFormat="1" ht="18.75" hidden="1" customHeight="1">
      <c r="A2" s="245"/>
      <c r="D2" s="246"/>
    </row>
    <row r="3" spans="1:9" s="126" customFormat="1" ht="18.75" hidden="1" customHeight="1">
      <c r="A3" s="245"/>
      <c r="D3" s="246"/>
      <c r="G3" s="201"/>
      <c r="H3" s="201"/>
      <c r="I3" s="201"/>
    </row>
    <row r="4" spans="1:9" ht="18.75" hidden="1" customHeight="1"/>
    <row r="5" spans="1:9" ht="18.75" hidden="1" customHeight="1"/>
    <row r="6" spans="1:9" ht="18.75" hidden="1" customHeight="1">
      <c r="G6" s="128"/>
      <c r="H6" s="128"/>
      <c r="I6" s="128"/>
    </row>
    <row r="7" spans="1:9" ht="18.75" hidden="1" customHeight="1"/>
    <row r="8" spans="1:9" ht="30" hidden="1" customHeight="1">
      <c r="D8" s="247">
        <f>(IF(A8=281,41329,C8*3857))</f>
        <v>0</v>
      </c>
    </row>
    <row r="9" spans="1:9" s="128" customFormat="1" ht="59.1" customHeight="1">
      <c r="A9" s="248" t="s">
        <v>149</v>
      </c>
      <c r="B9" s="249" t="s">
        <v>0</v>
      </c>
      <c r="C9" s="248" t="s">
        <v>304</v>
      </c>
      <c r="D9" s="248" t="s">
        <v>280</v>
      </c>
      <c r="E9" s="248" t="s">
        <v>199</v>
      </c>
      <c r="F9" s="248" t="s">
        <v>361</v>
      </c>
      <c r="G9" s="201"/>
      <c r="H9" s="201"/>
      <c r="I9" s="201"/>
    </row>
    <row r="10" spans="1:9" ht="15.75">
      <c r="A10" s="224">
        <v>10</v>
      </c>
      <c r="B10" s="201" t="s">
        <v>1</v>
      </c>
      <c r="C10" s="250">
        <v>76</v>
      </c>
      <c r="D10" s="247">
        <v>315209.00746268657</v>
      </c>
      <c r="E10" s="202">
        <v>133844</v>
      </c>
      <c r="F10" s="251">
        <f t="shared" ref="F10:F47" si="0">SUM(D10:E10)</f>
        <v>449053.00746268657</v>
      </c>
      <c r="G10" s="252"/>
      <c r="H10" s="202"/>
      <c r="I10" s="253"/>
    </row>
    <row r="11" spans="1:9">
      <c r="A11" s="224">
        <v>23</v>
      </c>
      <c r="B11" s="201" t="s">
        <v>2</v>
      </c>
      <c r="C11" s="250">
        <v>98</v>
      </c>
      <c r="D11" s="247">
        <v>406453.72014925379</v>
      </c>
      <c r="E11" s="202">
        <v>221778</v>
      </c>
      <c r="F11" s="251">
        <f t="shared" si="0"/>
        <v>628231.72014925373</v>
      </c>
      <c r="G11" s="252"/>
      <c r="H11" s="202"/>
      <c r="I11" s="202"/>
    </row>
    <row r="12" spans="1:9">
      <c r="A12" s="224">
        <v>26</v>
      </c>
      <c r="B12" s="201" t="s">
        <v>3</v>
      </c>
      <c r="C12" s="250">
        <v>102</v>
      </c>
      <c r="D12" s="247">
        <v>423043.66791044781</v>
      </c>
      <c r="E12" s="202">
        <v>128660</v>
      </c>
      <c r="F12" s="251">
        <f t="shared" si="0"/>
        <v>551703.66791044781</v>
      </c>
      <c r="G12" s="252"/>
      <c r="H12" s="202"/>
      <c r="I12" s="202"/>
    </row>
    <row r="13" spans="1:9">
      <c r="A13" s="224">
        <v>40</v>
      </c>
      <c r="B13" s="201" t="s">
        <v>4</v>
      </c>
      <c r="C13" s="250">
        <v>24</v>
      </c>
      <c r="D13" s="247">
        <v>99539.686567164186</v>
      </c>
      <c r="E13" s="202">
        <v>114295</v>
      </c>
      <c r="F13" s="251">
        <f t="shared" si="0"/>
        <v>213834.6865671642</v>
      </c>
      <c r="G13" s="252"/>
      <c r="H13" s="202"/>
      <c r="I13" s="202"/>
    </row>
    <row r="14" spans="1:9">
      <c r="A14" s="224">
        <v>46</v>
      </c>
      <c r="B14" s="201" t="s">
        <v>5</v>
      </c>
      <c r="C14" s="250">
        <v>292</v>
      </c>
      <c r="D14" s="247">
        <v>1211066.1865671643</v>
      </c>
      <c r="E14" s="202">
        <v>315884</v>
      </c>
      <c r="F14" s="251">
        <f t="shared" si="0"/>
        <v>1526950.1865671643</v>
      </c>
      <c r="G14" s="252"/>
      <c r="H14" s="202"/>
      <c r="I14" s="202"/>
    </row>
    <row r="15" spans="1:9">
      <c r="A15" s="224">
        <v>65</v>
      </c>
      <c r="B15" s="201" t="s">
        <v>6</v>
      </c>
      <c r="C15" s="250">
        <v>47</v>
      </c>
      <c r="D15" s="247">
        <v>194931.88619402985</v>
      </c>
      <c r="E15" s="202">
        <v>100080</v>
      </c>
      <c r="F15" s="251">
        <f t="shared" si="0"/>
        <v>295011.88619402982</v>
      </c>
      <c r="G15" s="252"/>
      <c r="H15" s="202"/>
      <c r="I15" s="202"/>
    </row>
    <row r="16" spans="1:9">
      <c r="A16" s="224">
        <v>67</v>
      </c>
      <c r="B16" s="201" t="s">
        <v>7</v>
      </c>
      <c r="C16" s="250">
        <v>78</v>
      </c>
      <c r="D16" s="247">
        <v>323503.98134328361</v>
      </c>
      <c r="E16" s="202">
        <v>138599</v>
      </c>
      <c r="F16" s="251">
        <f t="shared" si="0"/>
        <v>462102.98134328361</v>
      </c>
      <c r="G16" s="252"/>
      <c r="H16" s="202"/>
      <c r="I16" s="202"/>
    </row>
    <row r="17" spans="1:9">
      <c r="A17" s="224">
        <v>640</v>
      </c>
      <c r="B17" s="201" t="s">
        <v>34</v>
      </c>
      <c r="C17" s="250">
        <v>52</v>
      </c>
      <c r="D17" s="247">
        <v>215669.3208955224</v>
      </c>
      <c r="E17" s="202">
        <v>148901</v>
      </c>
      <c r="F17" s="251">
        <f t="shared" si="0"/>
        <v>364570.32089552237</v>
      </c>
      <c r="G17" s="252"/>
      <c r="H17" s="202"/>
      <c r="I17" s="202"/>
    </row>
    <row r="18" spans="1:9">
      <c r="A18" s="224">
        <v>78</v>
      </c>
      <c r="B18" s="201" t="s">
        <v>8</v>
      </c>
      <c r="C18" s="250">
        <v>8</v>
      </c>
      <c r="D18" s="247">
        <v>33179.895522388062</v>
      </c>
      <c r="E18" s="202">
        <v>0</v>
      </c>
      <c r="F18" s="251">
        <f t="shared" si="0"/>
        <v>33179.895522388062</v>
      </c>
      <c r="G18" s="252"/>
      <c r="H18" s="202"/>
      <c r="I18" s="202"/>
    </row>
    <row r="19" spans="1:9">
      <c r="A19" s="224">
        <v>655</v>
      </c>
      <c r="B19" s="201" t="s">
        <v>35</v>
      </c>
      <c r="C19" s="250">
        <v>23</v>
      </c>
      <c r="D19" s="247">
        <v>95392.19962686568</v>
      </c>
      <c r="E19" s="202">
        <v>58478</v>
      </c>
      <c r="F19" s="251">
        <f t="shared" si="0"/>
        <v>153870.19962686568</v>
      </c>
      <c r="G19" s="252"/>
      <c r="H19" s="202"/>
      <c r="I19" s="202"/>
    </row>
    <row r="20" spans="1:9">
      <c r="A20" s="224">
        <v>87</v>
      </c>
      <c r="B20" s="201" t="s">
        <v>9</v>
      </c>
      <c r="C20" s="250">
        <v>42</v>
      </c>
      <c r="D20" s="247">
        <v>174194.45149253734</v>
      </c>
      <c r="E20" s="202">
        <v>81342</v>
      </c>
      <c r="F20" s="251">
        <f t="shared" si="0"/>
        <v>255536.45149253734</v>
      </c>
      <c r="G20" s="252"/>
      <c r="H20" s="202"/>
      <c r="I20" s="202"/>
    </row>
    <row r="21" spans="1:9">
      <c r="A21" s="224">
        <v>99</v>
      </c>
      <c r="B21" s="201" t="s">
        <v>10</v>
      </c>
      <c r="C21" s="250">
        <v>37</v>
      </c>
      <c r="D21" s="247">
        <v>153457.01679104479</v>
      </c>
      <c r="E21" s="202">
        <v>84575</v>
      </c>
      <c r="F21" s="251">
        <f t="shared" si="0"/>
        <v>238032.01679104479</v>
      </c>
      <c r="G21" s="252"/>
      <c r="H21" s="202"/>
      <c r="I21" s="202"/>
    </row>
    <row r="22" spans="1:9">
      <c r="A22" s="224">
        <v>680</v>
      </c>
      <c r="B22" s="201" t="s">
        <v>36</v>
      </c>
      <c r="C22" s="250">
        <v>14</v>
      </c>
      <c r="D22" s="247">
        <v>58064.817164179112</v>
      </c>
      <c r="E22" s="202">
        <v>47776</v>
      </c>
      <c r="F22" s="251">
        <f t="shared" si="0"/>
        <v>105840.81716417911</v>
      </c>
      <c r="G22" s="252"/>
      <c r="H22" s="202"/>
      <c r="I22" s="202"/>
    </row>
    <row r="23" spans="1:9">
      <c r="A23" s="224">
        <v>131</v>
      </c>
      <c r="B23" s="201" t="s">
        <v>11</v>
      </c>
      <c r="C23" s="250">
        <v>42</v>
      </c>
      <c r="D23" s="247">
        <v>174194.45149253734</v>
      </c>
      <c r="E23" s="202">
        <v>80723</v>
      </c>
      <c r="F23" s="251">
        <f t="shared" si="0"/>
        <v>254917.45149253734</v>
      </c>
      <c r="G23" s="252"/>
      <c r="H23" s="202"/>
      <c r="I23" s="202"/>
    </row>
    <row r="24" spans="1:9">
      <c r="A24" s="224">
        <v>155</v>
      </c>
      <c r="B24" s="201" t="s">
        <v>12</v>
      </c>
      <c r="C24" s="250">
        <v>219</v>
      </c>
      <c r="D24" s="247">
        <v>908299.63992537325</v>
      </c>
      <c r="E24" s="202">
        <v>525094</v>
      </c>
      <c r="F24" s="251">
        <f t="shared" si="0"/>
        <v>1433393.6399253733</v>
      </c>
      <c r="G24" s="252"/>
      <c r="H24" s="202"/>
      <c r="I24" s="202"/>
    </row>
    <row r="25" spans="1:9">
      <c r="A25" s="224">
        <v>157</v>
      </c>
      <c r="B25" s="201" t="s">
        <v>13</v>
      </c>
      <c r="C25" s="250">
        <v>84</v>
      </c>
      <c r="D25" s="247">
        <v>348388.90298507467</v>
      </c>
      <c r="E25" s="202">
        <v>161114</v>
      </c>
      <c r="F25" s="251">
        <f t="shared" si="0"/>
        <v>509502.90298507467</v>
      </c>
      <c r="G25" s="252"/>
      <c r="H25" s="202"/>
      <c r="I25" s="202"/>
    </row>
    <row r="26" spans="1:9">
      <c r="A26" s="224">
        <v>695</v>
      </c>
      <c r="B26" s="201" t="s">
        <v>37</v>
      </c>
      <c r="C26" s="250">
        <v>91</v>
      </c>
      <c r="D26" s="247">
        <v>377421.3115671642</v>
      </c>
      <c r="E26" s="202">
        <v>141733</v>
      </c>
      <c r="F26" s="251">
        <f t="shared" si="0"/>
        <v>519154.3115671642</v>
      </c>
      <c r="G26" s="252"/>
      <c r="H26" s="202"/>
      <c r="I26" s="202"/>
    </row>
    <row r="27" spans="1:9">
      <c r="A27" s="224">
        <v>159</v>
      </c>
      <c r="B27" s="201" t="s">
        <v>14</v>
      </c>
      <c r="C27" s="250">
        <v>34</v>
      </c>
      <c r="D27" s="247">
        <v>141014.55597014926</v>
      </c>
      <c r="E27" s="202">
        <v>72900</v>
      </c>
      <c r="F27" s="251">
        <f t="shared" si="0"/>
        <v>213914.55597014926</v>
      </c>
      <c r="G27" s="252"/>
      <c r="H27" s="202"/>
      <c r="I27" s="202"/>
    </row>
    <row r="28" spans="1:9">
      <c r="A28" s="224">
        <v>164</v>
      </c>
      <c r="B28" s="201" t="s">
        <v>15</v>
      </c>
      <c r="C28" s="250">
        <v>35</v>
      </c>
      <c r="D28" s="247">
        <v>145162.04291044778</v>
      </c>
      <c r="E28" s="202">
        <v>72346</v>
      </c>
      <c r="F28" s="251">
        <f t="shared" si="0"/>
        <v>217508.04291044778</v>
      </c>
      <c r="G28" s="252"/>
      <c r="H28" s="202"/>
      <c r="I28" s="202"/>
    </row>
    <row r="29" spans="1:9">
      <c r="A29" s="224">
        <v>168</v>
      </c>
      <c r="B29" s="201" t="s">
        <v>16</v>
      </c>
      <c r="C29" s="250">
        <v>74</v>
      </c>
      <c r="D29" s="247">
        <v>306914.03358208959</v>
      </c>
      <c r="E29" s="202">
        <v>158650</v>
      </c>
      <c r="F29" s="251">
        <f t="shared" si="0"/>
        <v>465564.03358208959</v>
      </c>
      <c r="G29" s="252"/>
      <c r="H29" s="202"/>
      <c r="I29" s="202"/>
    </row>
    <row r="30" spans="1:9">
      <c r="A30" s="224">
        <v>178</v>
      </c>
      <c r="B30" s="201" t="s">
        <v>17</v>
      </c>
      <c r="C30" s="250">
        <v>127</v>
      </c>
      <c r="D30" s="247">
        <v>526730.84141791053</v>
      </c>
      <c r="E30" s="202">
        <v>197988</v>
      </c>
      <c r="F30" s="251">
        <f t="shared" si="0"/>
        <v>724718.84141791053</v>
      </c>
      <c r="G30" s="252"/>
      <c r="H30" s="202"/>
      <c r="I30" s="202"/>
    </row>
    <row r="31" spans="1:9">
      <c r="A31" s="224">
        <v>198</v>
      </c>
      <c r="B31" s="201" t="s">
        <v>18</v>
      </c>
      <c r="C31" s="250">
        <v>53</v>
      </c>
      <c r="D31" s="247">
        <v>219816.80783582092</v>
      </c>
      <c r="E31" s="202">
        <v>127358</v>
      </c>
      <c r="F31" s="251">
        <f t="shared" si="0"/>
        <v>347174.80783582095</v>
      </c>
      <c r="G31" s="252"/>
      <c r="H31" s="202"/>
      <c r="I31" s="202"/>
    </row>
    <row r="32" spans="1:9">
      <c r="A32" s="224">
        <v>199</v>
      </c>
      <c r="B32" s="201" t="s">
        <v>19</v>
      </c>
      <c r="C32" s="250">
        <v>177</v>
      </c>
      <c r="D32" s="247">
        <v>734105.18843283586</v>
      </c>
      <c r="E32" s="202">
        <v>306157</v>
      </c>
      <c r="F32" s="251">
        <f t="shared" si="0"/>
        <v>1040262.1884328359</v>
      </c>
      <c r="G32" s="252"/>
      <c r="H32" s="202"/>
      <c r="I32" s="202"/>
    </row>
    <row r="33" spans="1:9">
      <c r="A33" s="224">
        <v>207</v>
      </c>
      <c r="B33" s="201" t="s">
        <v>20</v>
      </c>
      <c r="C33" s="250">
        <v>431</v>
      </c>
      <c r="D33" s="247">
        <v>1787566.8712686568</v>
      </c>
      <c r="E33" s="202">
        <v>761463</v>
      </c>
      <c r="F33" s="251">
        <f t="shared" si="0"/>
        <v>2549029.871268657</v>
      </c>
      <c r="G33" s="252"/>
      <c r="H33" s="202"/>
      <c r="I33" s="202"/>
    </row>
    <row r="34" spans="1:9">
      <c r="A34" s="224">
        <v>246</v>
      </c>
      <c r="B34" s="201" t="s">
        <v>21</v>
      </c>
      <c r="C34" s="250">
        <v>66</v>
      </c>
      <c r="D34" s="247">
        <v>273734.13805970154</v>
      </c>
      <c r="E34" s="202">
        <v>117400</v>
      </c>
      <c r="F34" s="251">
        <f t="shared" si="0"/>
        <v>391134.13805970154</v>
      </c>
      <c r="G34" s="252"/>
      <c r="H34" s="202"/>
      <c r="I34" s="202"/>
    </row>
    <row r="35" spans="1:9">
      <c r="A35" s="224">
        <v>264</v>
      </c>
      <c r="B35" s="201" t="s">
        <v>22</v>
      </c>
      <c r="C35" s="250">
        <v>65</v>
      </c>
      <c r="D35" s="247">
        <v>269586.65111940302</v>
      </c>
      <c r="E35" s="202">
        <v>173537</v>
      </c>
      <c r="F35" s="251">
        <f t="shared" si="0"/>
        <v>443123.65111940302</v>
      </c>
      <c r="G35" s="252"/>
      <c r="H35" s="202"/>
      <c r="I35" s="202"/>
    </row>
    <row r="36" spans="1:9">
      <c r="A36" s="224">
        <v>266</v>
      </c>
      <c r="B36" s="201" t="s">
        <v>23</v>
      </c>
      <c r="C36" s="250">
        <v>60</v>
      </c>
      <c r="D36" s="247">
        <v>248849.21641791047</v>
      </c>
      <c r="E36" s="202">
        <v>165386</v>
      </c>
      <c r="F36" s="251">
        <f t="shared" si="0"/>
        <v>414235.21641791047</v>
      </c>
      <c r="G36" s="252"/>
      <c r="H36" s="202"/>
      <c r="I36" s="202"/>
    </row>
    <row r="37" spans="1:9">
      <c r="A37" s="224">
        <v>269</v>
      </c>
      <c r="B37" s="201" t="s">
        <v>24</v>
      </c>
      <c r="C37" s="250">
        <v>10</v>
      </c>
      <c r="D37" s="247">
        <v>41474.869402985074</v>
      </c>
      <c r="E37" s="202">
        <v>0</v>
      </c>
      <c r="F37" s="251">
        <f t="shared" si="0"/>
        <v>41474.869402985074</v>
      </c>
      <c r="G37" s="252"/>
      <c r="H37" s="202"/>
      <c r="I37" s="202"/>
    </row>
    <row r="38" spans="1:9">
      <c r="A38" s="224">
        <v>766</v>
      </c>
      <c r="B38" s="201" t="s">
        <v>184</v>
      </c>
      <c r="C38" s="250">
        <v>19</v>
      </c>
      <c r="D38" s="247">
        <v>78802.251865671642</v>
      </c>
      <c r="E38" s="202">
        <v>58969</v>
      </c>
      <c r="F38" s="251">
        <f t="shared" si="0"/>
        <v>137771.25186567166</v>
      </c>
      <c r="G38" s="252"/>
      <c r="H38" s="202"/>
      <c r="I38" s="202"/>
    </row>
    <row r="39" spans="1:9">
      <c r="A39" s="224">
        <v>281</v>
      </c>
      <c r="B39" s="201" t="s">
        <v>25</v>
      </c>
      <c r="C39" s="250">
        <v>0</v>
      </c>
      <c r="D39" s="247">
        <v>44453</v>
      </c>
      <c r="E39" s="202">
        <v>0</v>
      </c>
      <c r="F39" s="251">
        <f t="shared" si="0"/>
        <v>44453</v>
      </c>
      <c r="G39" s="252"/>
      <c r="H39" s="202"/>
      <c r="I39" s="202"/>
    </row>
    <row r="40" spans="1:9">
      <c r="A40" s="224">
        <v>288</v>
      </c>
      <c r="B40" s="201" t="s">
        <v>26</v>
      </c>
      <c r="C40" s="250">
        <v>67</v>
      </c>
      <c r="D40" s="247">
        <v>277881.625</v>
      </c>
      <c r="E40" s="202">
        <v>170559</v>
      </c>
      <c r="F40" s="251">
        <f t="shared" si="0"/>
        <v>448440.625</v>
      </c>
      <c r="G40" s="252"/>
      <c r="H40" s="202"/>
      <c r="I40" s="202"/>
    </row>
    <row r="41" spans="1:9">
      <c r="A41" s="224">
        <v>291</v>
      </c>
      <c r="B41" s="201" t="s">
        <v>27</v>
      </c>
      <c r="C41" s="250">
        <v>54</v>
      </c>
      <c r="D41" s="247">
        <v>223964.29477611941</v>
      </c>
      <c r="E41" s="202">
        <v>144803</v>
      </c>
      <c r="F41" s="251">
        <f t="shared" si="0"/>
        <v>368767.29477611941</v>
      </c>
      <c r="G41" s="252"/>
      <c r="H41" s="202"/>
      <c r="I41" s="202"/>
    </row>
    <row r="42" spans="1:9">
      <c r="A42" s="224">
        <v>305</v>
      </c>
      <c r="B42" s="201" t="s">
        <v>28</v>
      </c>
      <c r="C42" s="250">
        <v>70</v>
      </c>
      <c r="D42" s="247">
        <v>290324.08582089556</v>
      </c>
      <c r="E42" s="202">
        <v>80409</v>
      </c>
      <c r="F42" s="251">
        <f t="shared" si="0"/>
        <v>370733.08582089556</v>
      </c>
      <c r="G42" s="252"/>
      <c r="H42" s="202"/>
      <c r="I42" s="202"/>
    </row>
    <row r="43" spans="1:9">
      <c r="A43" s="224">
        <v>307</v>
      </c>
      <c r="B43" s="201" t="s">
        <v>29</v>
      </c>
      <c r="C43" s="250">
        <v>42</v>
      </c>
      <c r="D43" s="247">
        <v>174194.45149253734</v>
      </c>
      <c r="E43" s="202">
        <v>108593</v>
      </c>
      <c r="F43" s="251">
        <f t="shared" si="0"/>
        <v>282787.45149253734</v>
      </c>
      <c r="G43" s="252"/>
      <c r="H43" s="202"/>
      <c r="I43" s="202"/>
    </row>
    <row r="44" spans="1:9" ht="18.75">
      <c r="A44" s="224">
        <v>315</v>
      </c>
      <c r="B44" s="201" t="s">
        <v>30</v>
      </c>
      <c r="C44" s="250">
        <v>136</v>
      </c>
      <c r="D44" s="247">
        <v>564058.22388059704</v>
      </c>
      <c r="E44" s="202">
        <v>186122</v>
      </c>
      <c r="F44" s="251">
        <f t="shared" si="0"/>
        <v>750180.22388059704</v>
      </c>
      <c r="G44" s="252"/>
      <c r="H44" s="17"/>
      <c r="I44" s="202"/>
    </row>
    <row r="45" spans="1:9">
      <c r="A45" s="224">
        <v>317</v>
      </c>
      <c r="B45" s="201" t="s">
        <v>31</v>
      </c>
      <c r="C45" s="250">
        <v>157</v>
      </c>
      <c r="D45" s="247">
        <v>651155.44962686568</v>
      </c>
      <c r="E45" s="202">
        <v>273863</v>
      </c>
      <c r="F45" s="251">
        <f t="shared" si="0"/>
        <v>925018.44962686568</v>
      </c>
      <c r="G45" s="252"/>
      <c r="H45" s="202"/>
      <c r="I45" s="202"/>
    </row>
    <row r="46" spans="1:9">
      <c r="A46" s="224">
        <v>330</v>
      </c>
      <c r="B46" s="201" t="s">
        <v>32</v>
      </c>
      <c r="C46" s="250">
        <v>161</v>
      </c>
      <c r="D46" s="247">
        <v>667745.39738805976</v>
      </c>
      <c r="E46" s="202">
        <v>267754</v>
      </c>
      <c r="F46" s="251">
        <f t="shared" si="0"/>
        <v>935499.39738805976</v>
      </c>
      <c r="G46" s="252"/>
      <c r="H46" s="202"/>
      <c r="I46" s="202"/>
    </row>
    <row r="47" spans="1:9">
      <c r="A47" s="224">
        <v>335</v>
      </c>
      <c r="B47" s="201" t="s">
        <v>33</v>
      </c>
      <c r="C47" s="250">
        <v>49</v>
      </c>
      <c r="D47" s="247">
        <v>203226.86007462689</v>
      </c>
      <c r="E47" s="202">
        <v>73638</v>
      </c>
      <c r="F47" s="251">
        <f t="shared" si="0"/>
        <v>276864.86007462686</v>
      </c>
      <c r="G47" s="252"/>
      <c r="H47" s="202"/>
      <c r="I47" s="202"/>
    </row>
    <row r="48" spans="1:9">
      <c r="A48" s="254">
        <v>999</v>
      </c>
      <c r="B48" s="255" t="s">
        <v>150</v>
      </c>
      <c r="C48" s="256">
        <f>SUM(C10:C47)</f>
        <v>3216</v>
      </c>
      <c r="D48" s="257">
        <f>SUM(D10:D47)</f>
        <v>13382770.999999996</v>
      </c>
      <c r="E48" s="257">
        <f>SUM(E10:E47)</f>
        <v>6000771</v>
      </c>
      <c r="F48" s="257">
        <f>SUM(F10:F47)</f>
        <v>19383542.000000004</v>
      </c>
      <c r="G48" s="252"/>
      <c r="H48" s="258"/>
    </row>
    <row r="49" spans="1:9">
      <c r="A49" s="201" t="s">
        <v>303</v>
      </c>
      <c r="B49" s="252"/>
      <c r="D49" s="247"/>
      <c r="E49" s="202"/>
      <c r="F49" s="202">
        <v>1259040</v>
      </c>
    </row>
    <row r="50" spans="1:9">
      <c r="A50" s="259" t="s">
        <v>362</v>
      </c>
      <c r="B50" s="259"/>
      <c r="C50" s="259"/>
      <c r="D50" s="260"/>
      <c r="E50" s="260"/>
      <c r="F50" s="260">
        <f>SUM(F48:F49)</f>
        <v>20642582.000000004</v>
      </c>
      <c r="H50" s="261"/>
    </row>
    <row r="51" spans="1:9">
      <c r="D51" s="247"/>
      <c r="E51" s="202"/>
      <c r="F51" s="202"/>
      <c r="H51" s="203"/>
    </row>
    <row r="52" spans="1:9">
      <c r="H52" s="203"/>
    </row>
    <row r="53" spans="1:9">
      <c r="H53" s="203"/>
    </row>
    <row r="54" spans="1:9">
      <c r="H54" s="203"/>
      <c r="I54" s="252"/>
    </row>
  </sheetData>
  <autoFilter ref="A9:I48">
    <sortState ref="A10:K48">
      <sortCondition ref="B9:B48"/>
    </sortState>
  </autoFilter>
  <conditionalFormatting sqref="I10">
    <cfRule type="cellIs" dxfId="0" priority="1" stopIfTrue="1" operator="lessThan">
      <formula>0</formula>
    </cfRule>
  </conditionalFormatting>
  <pageMargins left="0.45" right="0.17" top="0.61" bottom="1" header="0.35" footer="0.5"/>
  <pageSetup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heetViews>
  <sheetFormatPr defaultRowHeight="15.75"/>
  <cols>
    <col min="1" max="1" width="39.625" bestFit="1" customWidth="1"/>
    <col min="2" max="3" width="6.625" style="187" customWidth="1"/>
  </cols>
  <sheetData>
    <row r="1" spans="1:4">
      <c r="A1" s="188" t="s">
        <v>305</v>
      </c>
      <c r="B1" s="189"/>
      <c r="C1" s="190"/>
      <c r="D1" s="189"/>
    </row>
    <row r="2" spans="1:4" ht="16.5" thickBot="1">
      <c r="A2" s="169" t="s">
        <v>306</v>
      </c>
      <c r="B2" s="171" t="s">
        <v>308</v>
      </c>
      <c r="C2" s="172" t="s">
        <v>309</v>
      </c>
      <c r="D2" s="170" t="s">
        <v>307</v>
      </c>
    </row>
    <row r="3" spans="1:4" ht="15.75" customHeight="1">
      <c r="A3" s="173" t="s">
        <v>370</v>
      </c>
      <c r="B3" s="175">
        <v>76</v>
      </c>
      <c r="C3" s="176">
        <f t="shared" ref="C3:C40" si="0">(B3/$B$42)*100</f>
        <v>2.3631840796019898</v>
      </c>
      <c r="D3" s="174" t="s">
        <v>310</v>
      </c>
    </row>
    <row r="4" spans="1:4">
      <c r="A4" s="177" t="s">
        <v>371</v>
      </c>
      <c r="B4" s="179">
        <v>98</v>
      </c>
      <c r="C4" s="180">
        <f t="shared" si="0"/>
        <v>3.0472636815920398</v>
      </c>
      <c r="D4" s="178" t="s">
        <v>311</v>
      </c>
    </row>
    <row r="5" spans="1:4">
      <c r="A5" s="177" t="s">
        <v>372</v>
      </c>
      <c r="B5" s="179">
        <v>102</v>
      </c>
      <c r="C5" s="180">
        <f t="shared" si="0"/>
        <v>3.1716417910447761</v>
      </c>
      <c r="D5" s="178" t="s">
        <v>312</v>
      </c>
    </row>
    <row r="6" spans="1:4">
      <c r="A6" s="177" t="s">
        <v>373</v>
      </c>
      <c r="B6" s="179">
        <v>24</v>
      </c>
      <c r="C6" s="180">
        <f t="shared" si="0"/>
        <v>0.74626865671641784</v>
      </c>
      <c r="D6" s="178" t="s">
        <v>313</v>
      </c>
    </row>
    <row r="7" spans="1:4">
      <c r="A7" s="177" t="s">
        <v>374</v>
      </c>
      <c r="B7" s="179">
        <v>292</v>
      </c>
      <c r="C7" s="180">
        <f t="shared" si="0"/>
        <v>9.0796019900497509</v>
      </c>
      <c r="D7" s="178" t="s">
        <v>314</v>
      </c>
    </row>
    <row r="8" spans="1:4">
      <c r="A8" s="177" t="s">
        <v>375</v>
      </c>
      <c r="B8" s="179">
        <v>47</v>
      </c>
      <c r="C8" s="180">
        <f t="shared" si="0"/>
        <v>1.4614427860696517</v>
      </c>
      <c r="D8" s="178" t="s">
        <v>315</v>
      </c>
    </row>
    <row r="9" spans="1:4">
      <c r="A9" s="177" t="s">
        <v>376</v>
      </c>
      <c r="B9" s="179">
        <v>78</v>
      </c>
      <c r="C9" s="180">
        <f t="shared" si="0"/>
        <v>2.4253731343283582</v>
      </c>
      <c r="D9" s="178" t="s">
        <v>316</v>
      </c>
    </row>
    <row r="10" spans="1:4">
      <c r="A10" s="177" t="s">
        <v>377</v>
      </c>
      <c r="B10" s="179">
        <v>52</v>
      </c>
      <c r="C10" s="180">
        <f t="shared" si="0"/>
        <v>1.616915422885572</v>
      </c>
      <c r="D10" s="178" t="s">
        <v>342</v>
      </c>
    </row>
    <row r="11" spans="1:4">
      <c r="A11" s="177" t="s">
        <v>378</v>
      </c>
      <c r="B11" s="179">
        <v>8</v>
      </c>
      <c r="C11" s="180">
        <f t="shared" si="0"/>
        <v>0.24875621890547264</v>
      </c>
      <c r="D11" s="178" t="s">
        <v>317</v>
      </c>
    </row>
    <row r="12" spans="1:4">
      <c r="A12" s="177" t="s">
        <v>379</v>
      </c>
      <c r="B12" s="179">
        <v>23</v>
      </c>
      <c r="C12" s="180">
        <f t="shared" si="0"/>
        <v>0.71517412935323388</v>
      </c>
      <c r="D12" s="178" t="s">
        <v>343</v>
      </c>
    </row>
    <row r="13" spans="1:4">
      <c r="A13" s="177" t="s">
        <v>380</v>
      </c>
      <c r="B13" s="179">
        <v>42</v>
      </c>
      <c r="C13" s="180">
        <f t="shared" si="0"/>
        <v>1.3059701492537312</v>
      </c>
      <c r="D13" s="178" t="s">
        <v>318</v>
      </c>
    </row>
    <row r="14" spans="1:4">
      <c r="A14" s="177" t="s">
        <v>381</v>
      </c>
      <c r="B14" s="179">
        <v>37</v>
      </c>
      <c r="C14" s="180">
        <f t="shared" si="0"/>
        <v>1.150497512437811</v>
      </c>
      <c r="D14" s="178" t="s">
        <v>319</v>
      </c>
    </row>
    <row r="15" spans="1:4">
      <c r="A15" s="177" t="s">
        <v>382</v>
      </c>
      <c r="B15" s="179">
        <v>14</v>
      </c>
      <c r="C15" s="180">
        <f t="shared" si="0"/>
        <v>0.43532338308457713</v>
      </c>
      <c r="D15" s="178" t="s">
        <v>344</v>
      </c>
    </row>
    <row r="16" spans="1:4">
      <c r="A16" s="177" t="s">
        <v>383</v>
      </c>
      <c r="B16" s="179">
        <v>42</v>
      </c>
      <c r="C16" s="180">
        <f t="shared" si="0"/>
        <v>1.3059701492537312</v>
      </c>
      <c r="D16" s="178" t="s">
        <v>320</v>
      </c>
    </row>
    <row r="17" spans="1:4">
      <c r="A17" s="177" t="s">
        <v>384</v>
      </c>
      <c r="B17" s="179">
        <v>219</v>
      </c>
      <c r="C17" s="180">
        <f t="shared" si="0"/>
        <v>6.8097014925373136</v>
      </c>
      <c r="D17" s="178" t="s">
        <v>321</v>
      </c>
    </row>
    <row r="18" spans="1:4">
      <c r="A18" s="177" t="s">
        <v>385</v>
      </c>
      <c r="B18" s="179">
        <v>84</v>
      </c>
      <c r="C18" s="180">
        <f t="shared" si="0"/>
        <v>2.6119402985074625</v>
      </c>
      <c r="D18" s="178" t="s">
        <v>322</v>
      </c>
    </row>
    <row r="19" spans="1:4">
      <c r="A19" s="177" t="s">
        <v>386</v>
      </c>
      <c r="B19" s="179">
        <v>91</v>
      </c>
      <c r="C19" s="180">
        <f t="shared" si="0"/>
        <v>2.8296019900497513</v>
      </c>
      <c r="D19" s="178" t="s">
        <v>345</v>
      </c>
    </row>
    <row r="20" spans="1:4">
      <c r="A20" s="177" t="s">
        <v>387</v>
      </c>
      <c r="B20" s="179">
        <v>34</v>
      </c>
      <c r="C20" s="180">
        <f t="shared" si="0"/>
        <v>1.0572139303482588</v>
      </c>
      <c r="D20" s="178" t="s">
        <v>323</v>
      </c>
    </row>
    <row r="21" spans="1:4">
      <c r="A21" s="177" t="s">
        <v>388</v>
      </c>
      <c r="B21" s="179">
        <v>35</v>
      </c>
      <c r="C21" s="180">
        <f t="shared" si="0"/>
        <v>1.0883084577114428</v>
      </c>
      <c r="D21" s="178" t="s">
        <v>324</v>
      </c>
    </row>
    <row r="22" spans="1:4">
      <c r="A22" s="177" t="s">
        <v>389</v>
      </c>
      <c r="B22" s="179">
        <v>74</v>
      </c>
      <c r="C22" s="180">
        <f t="shared" si="0"/>
        <v>2.3009950248756219</v>
      </c>
      <c r="D22" s="178" t="s">
        <v>325</v>
      </c>
    </row>
    <row r="23" spans="1:4">
      <c r="A23" s="177" t="s">
        <v>390</v>
      </c>
      <c r="B23" s="179">
        <v>127</v>
      </c>
      <c r="C23" s="180">
        <f t="shared" si="0"/>
        <v>3.9490049751243781</v>
      </c>
      <c r="D23" s="178" t="s">
        <v>326</v>
      </c>
    </row>
    <row r="24" spans="1:4">
      <c r="A24" s="177" t="s">
        <v>391</v>
      </c>
      <c r="B24" s="179">
        <v>53</v>
      </c>
      <c r="C24" s="180">
        <f t="shared" si="0"/>
        <v>1.6480099502487564</v>
      </c>
      <c r="D24" s="178" t="s">
        <v>327</v>
      </c>
    </row>
    <row r="25" spans="1:4">
      <c r="A25" s="177" t="s">
        <v>392</v>
      </c>
      <c r="B25" s="179">
        <v>177</v>
      </c>
      <c r="C25" s="180">
        <f t="shared" si="0"/>
        <v>5.5037313432835822</v>
      </c>
      <c r="D25" s="178" t="s">
        <v>328</v>
      </c>
    </row>
    <row r="26" spans="1:4">
      <c r="A26" s="177" t="s">
        <v>393</v>
      </c>
      <c r="B26" s="179">
        <v>431</v>
      </c>
      <c r="C26" s="180">
        <f t="shared" si="0"/>
        <v>13.401741293532337</v>
      </c>
      <c r="D26" s="178" t="s">
        <v>329</v>
      </c>
    </row>
    <row r="27" spans="1:4">
      <c r="A27" s="177" t="s">
        <v>394</v>
      </c>
      <c r="B27" s="179">
        <v>66</v>
      </c>
      <c r="C27" s="180">
        <f t="shared" si="0"/>
        <v>2.0522388059701493</v>
      </c>
      <c r="D27" s="178" t="s">
        <v>330</v>
      </c>
    </row>
    <row r="28" spans="1:4">
      <c r="A28" s="177" t="s">
        <v>395</v>
      </c>
      <c r="B28" s="179">
        <v>65</v>
      </c>
      <c r="C28" s="180">
        <f t="shared" si="0"/>
        <v>2.0211442786069655</v>
      </c>
      <c r="D28" s="178" t="s">
        <v>331</v>
      </c>
    </row>
    <row r="29" spans="1:4">
      <c r="A29" s="177" t="s">
        <v>396</v>
      </c>
      <c r="B29" s="179">
        <v>60</v>
      </c>
      <c r="C29" s="180">
        <f t="shared" si="0"/>
        <v>1.8656716417910446</v>
      </c>
      <c r="D29" s="178" t="s">
        <v>332</v>
      </c>
    </row>
    <row r="30" spans="1:4">
      <c r="A30" s="177" t="s">
        <v>397</v>
      </c>
      <c r="B30" s="179">
        <v>10</v>
      </c>
      <c r="C30" s="180">
        <f t="shared" si="0"/>
        <v>0.31094527363184082</v>
      </c>
      <c r="D30" s="178" t="s">
        <v>333</v>
      </c>
    </row>
    <row r="31" spans="1:4">
      <c r="A31" s="177" t="s">
        <v>398</v>
      </c>
      <c r="B31" s="179">
        <v>19</v>
      </c>
      <c r="C31" s="180">
        <f t="shared" si="0"/>
        <v>0.59079601990049746</v>
      </c>
      <c r="D31" s="178" t="s">
        <v>346</v>
      </c>
    </row>
    <row r="32" spans="1:4">
      <c r="A32" s="177" t="s">
        <v>169</v>
      </c>
      <c r="B32" s="179">
        <v>0</v>
      </c>
      <c r="C32" s="180">
        <f t="shared" si="0"/>
        <v>0</v>
      </c>
      <c r="D32" s="178"/>
    </row>
    <row r="33" spans="1:4">
      <c r="A33" s="177" t="s">
        <v>399</v>
      </c>
      <c r="B33" s="179">
        <v>67</v>
      </c>
      <c r="C33" s="180">
        <f t="shared" si="0"/>
        <v>2.083333333333333</v>
      </c>
      <c r="D33" s="178" t="s">
        <v>334</v>
      </c>
    </row>
    <row r="34" spans="1:4">
      <c r="A34" s="177" t="s">
        <v>400</v>
      </c>
      <c r="B34" s="179">
        <v>54</v>
      </c>
      <c r="C34" s="180">
        <f t="shared" si="0"/>
        <v>1.6791044776119404</v>
      </c>
      <c r="D34" s="178" t="s">
        <v>335</v>
      </c>
    </row>
    <row r="35" spans="1:4">
      <c r="A35" s="177" t="s">
        <v>401</v>
      </c>
      <c r="B35" s="179">
        <v>70</v>
      </c>
      <c r="C35" s="180">
        <f t="shared" si="0"/>
        <v>2.1766169154228856</v>
      </c>
      <c r="D35" s="178" t="s">
        <v>336</v>
      </c>
    </row>
    <row r="36" spans="1:4">
      <c r="A36" s="177" t="s">
        <v>402</v>
      </c>
      <c r="B36" s="179">
        <v>42</v>
      </c>
      <c r="C36" s="180">
        <f t="shared" si="0"/>
        <v>1.3059701492537312</v>
      </c>
      <c r="D36" s="178" t="s">
        <v>337</v>
      </c>
    </row>
    <row r="37" spans="1:4">
      <c r="A37" s="177" t="s">
        <v>403</v>
      </c>
      <c r="B37" s="179">
        <v>136</v>
      </c>
      <c r="C37" s="180">
        <f t="shared" si="0"/>
        <v>4.2288557213930353</v>
      </c>
      <c r="D37" s="178" t="s">
        <v>338</v>
      </c>
    </row>
    <row r="38" spans="1:4">
      <c r="A38" s="177" t="s">
        <v>404</v>
      </c>
      <c r="B38" s="179">
        <v>157</v>
      </c>
      <c r="C38" s="180">
        <f t="shared" si="0"/>
        <v>4.8818407960199002</v>
      </c>
      <c r="D38" s="178" t="s">
        <v>339</v>
      </c>
    </row>
    <row r="39" spans="1:4">
      <c r="A39" s="177" t="s">
        <v>405</v>
      </c>
      <c r="B39" s="179">
        <v>161</v>
      </c>
      <c r="C39" s="180">
        <f t="shared" si="0"/>
        <v>5.0062189054726369</v>
      </c>
      <c r="D39" s="178" t="s">
        <v>340</v>
      </c>
    </row>
    <row r="40" spans="1:4" ht="16.5" thickBot="1">
      <c r="A40" s="181" t="s">
        <v>406</v>
      </c>
      <c r="B40" s="183">
        <v>49</v>
      </c>
      <c r="C40" s="184">
        <f t="shared" si="0"/>
        <v>1.5236318407960199</v>
      </c>
      <c r="D40" s="182" t="s">
        <v>341</v>
      </c>
    </row>
    <row r="41" spans="1:4" ht="16.5" thickBot="1">
      <c r="A41" s="193"/>
      <c r="B41" s="195"/>
      <c r="C41" s="196"/>
      <c r="D41" s="194"/>
    </row>
    <row r="42" spans="1:4">
      <c r="A42" s="191" t="s">
        <v>165</v>
      </c>
      <c r="B42" s="185">
        <v>3216</v>
      </c>
      <c r="C42" s="186">
        <f>(B42/$B$42)*100</f>
        <v>100</v>
      </c>
      <c r="D42" s="192"/>
    </row>
  </sheetData>
  <autoFilter ref="A2:S2">
    <sortState ref="A3:T40">
      <sortCondition ref="A2"/>
    </sortState>
  </autoFilter>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6"/>
  <sheetViews>
    <sheetView showGridLines="0" workbookViewId="0">
      <selection activeCell="K19" sqref="K19"/>
    </sheetView>
  </sheetViews>
  <sheetFormatPr defaultColWidth="9" defaultRowHeight="15.75"/>
  <cols>
    <col min="1" max="1" width="9" style="133"/>
    <col min="2" max="2" width="12.875" style="143" customWidth="1"/>
    <col min="3" max="3" width="13.375" style="143" customWidth="1"/>
    <col min="4" max="4" width="2.125" style="142" customWidth="1"/>
    <col min="5" max="5" width="12.875" style="142" customWidth="1"/>
    <col min="6" max="6" width="12.375" style="142" customWidth="1"/>
    <col min="7" max="7" width="3.125" style="142" customWidth="1"/>
    <col min="8" max="8" width="12.625" style="142" customWidth="1"/>
    <col min="9" max="9" width="9.875" style="142" customWidth="1"/>
    <col min="10" max="10" width="5.5" style="133" customWidth="1"/>
    <col min="11" max="11" width="40.875" style="133" customWidth="1"/>
    <col min="12" max="16384" width="9" style="133"/>
  </cols>
  <sheetData>
    <row r="1" spans="1:11" ht="23.25">
      <c r="A1" s="137" t="s">
        <v>271</v>
      </c>
      <c r="B1" s="134"/>
      <c r="C1" s="134"/>
      <c r="D1" s="133"/>
      <c r="E1" s="133"/>
      <c r="F1" s="133"/>
      <c r="G1" s="133"/>
      <c r="H1" s="133"/>
      <c r="I1" s="133"/>
    </row>
    <row r="2" spans="1:11">
      <c r="A2" s="138"/>
      <c r="B2" s="134"/>
      <c r="C2" s="134"/>
      <c r="D2" s="133"/>
      <c r="E2" s="133"/>
      <c r="F2" s="133"/>
      <c r="G2" s="133"/>
      <c r="H2" s="133"/>
      <c r="I2" s="133"/>
    </row>
    <row r="3" spans="1:11">
      <c r="B3" s="134"/>
      <c r="C3" s="134"/>
      <c r="D3" s="133"/>
      <c r="E3" s="133"/>
      <c r="F3" s="133"/>
      <c r="G3" s="133"/>
      <c r="H3" s="133"/>
      <c r="I3" s="133"/>
    </row>
    <row r="4" spans="1:11">
      <c r="B4" s="134"/>
      <c r="C4" s="134" t="s">
        <v>140</v>
      </c>
      <c r="D4" s="133"/>
      <c r="E4" s="133"/>
      <c r="F4" s="134" t="s">
        <v>264</v>
      </c>
      <c r="G4" s="133"/>
      <c r="H4" s="133"/>
      <c r="I4" s="133" t="s">
        <v>265</v>
      </c>
    </row>
    <row r="5" spans="1:11">
      <c r="B5" s="144" t="s">
        <v>257</v>
      </c>
      <c r="C5" s="144" t="s">
        <v>169</v>
      </c>
      <c r="D5" s="133"/>
      <c r="E5" s="144" t="s">
        <v>257</v>
      </c>
      <c r="F5" s="144" t="s">
        <v>169</v>
      </c>
      <c r="G5" s="133"/>
      <c r="H5" s="144" t="s">
        <v>257</v>
      </c>
      <c r="I5" s="144" t="s">
        <v>169</v>
      </c>
      <c r="K5" s="145" t="s">
        <v>78</v>
      </c>
    </row>
    <row r="6" spans="1:11">
      <c r="A6" s="136" t="s">
        <v>258</v>
      </c>
      <c r="B6" s="135">
        <v>930287</v>
      </c>
      <c r="C6" s="135">
        <v>28000</v>
      </c>
      <c r="D6" s="141"/>
      <c r="E6" s="135">
        <v>930287</v>
      </c>
      <c r="F6" s="135">
        <v>29000</v>
      </c>
      <c r="H6" s="141">
        <f>E6-B6</f>
        <v>0</v>
      </c>
      <c r="I6" s="141">
        <f>F6-C6</f>
        <v>1000</v>
      </c>
      <c r="K6" s="133" t="s">
        <v>266</v>
      </c>
    </row>
    <row r="7" spans="1:11">
      <c r="A7" s="136" t="s">
        <v>46</v>
      </c>
      <c r="B7" s="135">
        <v>1050000</v>
      </c>
      <c r="C7" s="135">
        <v>35000</v>
      </c>
      <c r="D7" s="141"/>
      <c r="E7" s="135">
        <v>1050000</v>
      </c>
      <c r="F7" s="135">
        <v>35000</v>
      </c>
      <c r="H7" s="141">
        <f t="shared" ref="H7:H17" si="0">E7-B7</f>
        <v>0</v>
      </c>
      <c r="I7" s="141">
        <f t="shared" ref="I7:I17" si="1">F7-C7</f>
        <v>0</v>
      </c>
      <c r="K7" s="133" t="s">
        <v>270</v>
      </c>
    </row>
    <row r="8" spans="1:11">
      <c r="A8" s="136" t="s">
        <v>56</v>
      </c>
      <c r="B8" s="135">
        <v>1200000</v>
      </c>
      <c r="C8" s="135">
        <v>40000</v>
      </c>
      <c r="D8" s="141"/>
      <c r="E8" s="135">
        <v>1200000</v>
      </c>
      <c r="F8" s="135">
        <v>40000</v>
      </c>
      <c r="H8" s="141">
        <f t="shared" si="0"/>
        <v>0</v>
      </c>
      <c r="I8" s="141">
        <f t="shared" si="1"/>
        <v>0</v>
      </c>
      <c r="K8" s="133" t="s">
        <v>270</v>
      </c>
    </row>
    <row r="9" spans="1:11">
      <c r="A9" s="136" t="s">
        <v>103</v>
      </c>
      <c r="B9" s="135">
        <v>1250000</v>
      </c>
      <c r="C9" s="135">
        <v>40000</v>
      </c>
      <c r="D9" s="141"/>
      <c r="E9" s="135">
        <v>1250000</v>
      </c>
      <c r="F9" s="135">
        <v>39786</v>
      </c>
      <c r="H9" s="141">
        <f t="shared" si="0"/>
        <v>0</v>
      </c>
      <c r="I9" s="141">
        <f t="shared" si="1"/>
        <v>-214</v>
      </c>
      <c r="K9" s="133" t="s">
        <v>263</v>
      </c>
    </row>
    <row r="10" spans="1:11">
      <c r="A10" s="136" t="s">
        <v>133</v>
      </c>
      <c r="B10" s="135">
        <v>1250000</v>
      </c>
      <c r="C10" s="135">
        <v>40000</v>
      </c>
      <c r="D10" s="141"/>
      <c r="E10" s="135">
        <v>1187500</v>
      </c>
      <c r="F10" s="135">
        <v>40000</v>
      </c>
      <c r="H10" s="141">
        <f t="shared" si="0"/>
        <v>-62500</v>
      </c>
      <c r="I10" s="141">
        <f t="shared" si="1"/>
        <v>0</v>
      </c>
      <c r="K10" s="133" t="s">
        <v>267</v>
      </c>
    </row>
    <row r="11" spans="1:11">
      <c r="A11" s="136" t="s">
        <v>167</v>
      </c>
      <c r="B11" s="135">
        <v>1151875</v>
      </c>
      <c r="C11" s="135">
        <v>40000</v>
      </c>
      <c r="D11" s="141"/>
      <c r="E11" s="135">
        <v>1151875</v>
      </c>
      <c r="F11" s="135">
        <v>40000</v>
      </c>
      <c r="H11" s="141">
        <f t="shared" si="0"/>
        <v>0</v>
      </c>
      <c r="I11" s="141">
        <f t="shared" si="1"/>
        <v>0</v>
      </c>
      <c r="K11" s="133" t="s">
        <v>268</v>
      </c>
    </row>
    <row r="12" spans="1:11">
      <c r="A12" s="136" t="s">
        <v>171</v>
      </c>
      <c r="B12" s="135">
        <v>1151875</v>
      </c>
      <c r="C12" s="135">
        <v>40000</v>
      </c>
      <c r="D12" s="141"/>
      <c r="E12" s="135">
        <v>1151875</v>
      </c>
      <c r="F12" s="135">
        <v>40000</v>
      </c>
      <c r="H12" s="141">
        <f t="shared" si="0"/>
        <v>0</v>
      </c>
      <c r="I12" s="141">
        <f t="shared" si="1"/>
        <v>0</v>
      </c>
      <c r="K12" s="133" t="s">
        <v>272</v>
      </c>
    </row>
    <row r="13" spans="1:11">
      <c r="A13" s="136" t="s">
        <v>177</v>
      </c>
      <c r="B13" s="135">
        <v>1186423</v>
      </c>
      <c r="C13" s="135">
        <v>40000</v>
      </c>
      <c r="D13" s="141"/>
      <c r="E13" s="135">
        <v>1186423</v>
      </c>
      <c r="F13" s="135">
        <v>40000</v>
      </c>
      <c r="H13" s="141">
        <f t="shared" si="0"/>
        <v>0</v>
      </c>
      <c r="I13" s="141">
        <f t="shared" si="1"/>
        <v>0</v>
      </c>
      <c r="K13" s="133" t="s">
        <v>269</v>
      </c>
    </row>
    <row r="14" spans="1:11">
      <c r="A14" s="136" t="s">
        <v>256</v>
      </c>
      <c r="B14" s="135">
        <v>1186423</v>
      </c>
      <c r="C14" s="135">
        <v>40000</v>
      </c>
      <c r="D14" s="141"/>
      <c r="E14" s="135">
        <v>1186423</v>
      </c>
      <c r="F14" s="135">
        <v>40000</v>
      </c>
      <c r="H14" s="141">
        <f t="shared" si="0"/>
        <v>0</v>
      </c>
      <c r="I14" s="141">
        <f t="shared" si="1"/>
        <v>0</v>
      </c>
    </row>
    <row r="15" spans="1:11">
      <c r="A15" s="136" t="s">
        <v>189</v>
      </c>
      <c r="B15" s="135">
        <v>1222016</v>
      </c>
      <c r="C15" s="135">
        <v>40000</v>
      </c>
      <c r="D15" s="141"/>
      <c r="E15" s="135">
        <v>1222016</v>
      </c>
      <c r="F15" s="135">
        <v>40000</v>
      </c>
      <c r="H15" s="141">
        <f t="shared" si="0"/>
        <v>0</v>
      </c>
      <c r="I15" s="141">
        <f t="shared" si="1"/>
        <v>0</v>
      </c>
    </row>
    <row r="16" spans="1:11">
      <c r="A16" s="136" t="s">
        <v>236</v>
      </c>
      <c r="B16" s="135">
        <v>1222016</v>
      </c>
      <c r="C16" s="135">
        <v>41836</v>
      </c>
      <c r="D16" s="141"/>
      <c r="E16" s="135">
        <v>1222016</v>
      </c>
      <c r="F16" s="135">
        <v>41836</v>
      </c>
      <c r="H16" s="141">
        <f t="shared" si="0"/>
        <v>0</v>
      </c>
      <c r="I16" s="141">
        <f t="shared" si="1"/>
        <v>0</v>
      </c>
    </row>
    <row r="17" spans="1:11">
      <c r="A17" s="136" t="s">
        <v>291</v>
      </c>
      <c r="B17" s="135">
        <v>1222016</v>
      </c>
      <c r="C17" s="135">
        <v>41836</v>
      </c>
      <c r="D17" s="141"/>
      <c r="E17" s="168">
        <v>1258677</v>
      </c>
      <c r="F17" s="168">
        <v>44453</v>
      </c>
      <c r="H17" s="142">
        <f t="shared" si="0"/>
        <v>36661</v>
      </c>
      <c r="I17" s="142">
        <f t="shared" si="1"/>
        <v>2617</v>
      </c>
    </row>
    <row r="18" spans="1:11">
      <c r="A18" s="136" t="s">
        <v>301</v>
      </c>
      <c r="B18" s="168">
        <v>1258677</v>
      </c>
      <c r="C18" s="168">
        <v>44453</v>
      </c>
      <c r="D18" s="141"/>
      <c r="K18" s="133" t="s">
        <v>302</v>
      </c>
    </row>
    <row r="19" spans="1:11">
      <c r="B19" s="135"/>
      <c r="C19" s="135"/>
      <c r="D19" s="141"/>
    </row>
    <row r="20" spans="1:11">
      <c r="B20" s="135"/>
      <c r="C20" s="135"/>
      <c r="D20" s="141"/>
    </row>
    <row r="21" spans="1:11">
      <c r="B21" s="135"/>
      <c r="C21" s="135"/>
      <c r="D21" s="141"/>
    </row>
    <row r="22" spans="1:11">
      <c r="B22" s="135"/>
      <c r="C22" s="135"/>
      <c r="D22" s="141"/>
    </row>
    <row r="23" spans="1:11">
      <c r="B23" s="135"/>
      <c r="C23" s="135"/>
      <c r="D23" s="141"/>
    </row>
    <row r="24" spans="1:11">
      <c r="B24" s="135"/>
      <c r="C24" s="135"/>
      <c r="D24" s="141"/>
    </row>
    <row r="25" spans="1:11">
      <c r="B25" s="135"/>
      <c r="C25" s="135"/>
      <c r="D25" s="141"/>
    </row>
    <row r="26" spans="1:11">
      <c r="B26" s="135"/>
      <c r="C26" s="135"/>
      <c r="D26" s="141"/>
    </row>
    <row r="27" spans="1:11">
      <c r="B27" s="135"/>
      <c r="C27" s="135"/>
      <c r="D27" s="141"/>
    </row>
    <row r="28" spans="1:11">
      <c r="B28" s="135"/>
      <c r="C28" s="135"/>
      <c r="D28" s="141"/>
    </row>
    <row r="29" spans="1:11">
      <c r="B29" s="135"/>
      <c r="C29" s="135"/>
      <c r="D29" s="141"/>
    </row>
    <row r="30" spans="1:11">
      <c r="B30" s="135"/>
      <c r="C30" s="135"/>
      <c r="D30" s="141"/>
    </row>
    <row r="31" spans="1:11">
      <c r="B31" s="135"/>
      <c r="C31" s="135"/>
      <c r="D31" s="141"/>
    </row>
    <row r="32" spans="1:11">
      <c r="B32" s="135"/>
      <c r="C32" s="135"/>
      <c r="D32" s="141"/>
    </row>
    <row r="33" spans="2:4">
      <c r="B33" s="135"/>
      <c r="C33" s="135"/>
      <c r="D33" s="141"/>
    </row>
    <row r="34" spans="2:4">
      <c r="B34" s="135"/>
      <c r="C34" s="135"/>
      <c r="D34" s="141"/>
    </row>
    <row r="35" spans="2:4">
      <c r="B35" s="135"/>
      <c r="C35" s="135"/>
      <c r="D35" s="141"/>
    </row>
    <row r="36" spans="2:4">
      <c r="B36" s="135"/>
      <c r="C36" s="135"/>
      <c r="D36" s="141"/>
    </row>
    <row r="37" spans="2:4">
      <c r="B37" s="135"/>
      <c r="C37" s="135"/>
      <c r="D37" s="141"/>
    </row>
    <row r="38" spans="2:4">
      <c r="B38" s="135"/>
      <c r="C38" s="135"/>
      <c r="D38" s="141"/>
    </row>
    <row r="39" spans="2:4">
      <c r="B39" s="135"/>
      <c r="C39" s="135"/>
      <c r="D39" s="141"/>
    </row>
    <row r="40" spans="2:4">
      <c r="B40" s="135"/>
      <c r="C40" s="135"/>
      <c r="D40" s="141"/>
    </row>
    <row r="41" spans="2:4">
      <c r="B41" s="135"/>
      <c r="C41" s="135"/>
      <c r="D41" s="141"/>
    </row>
    <row r="42" spans="2:4">
      <c r="B42" s="135"/>
      <c r="C42" s="135"/>
      <c r="D42" s="141"/>
    </row>
    <row r="43" spans="2:4">
      <c r="B43" s="135"/>
      <c r="C43" s="135"/>
      <c r="D43" s="141"/>
    </row>
    <row r="44" spans="2:4">
      <c r="B44" s="135"/>
      <c r="C44" s="135"/>
      <c r="D44" s="141"/>
    </row>
    <row r="45" spans="2:4">
      <c r="B45" s="135"/>
      <c r="C45" s="135"/>
      <c r="D45" s="141"/>
    </row>
    <row r="46" spans="2:4">
      <c r="B46" s="135"/>
      <c r="C46" s="135"/>
      <c r="D46" s="141"/>
    </row>
    <row r="47" spans="2:4">
      <c r="B47" s="135"/>
      <c r="C47" s="135"/>
      <c r="D47" s="141"/>
    </row>
    <row r="48" spans="2:4">
      <c r="B48" s="135"/>
      <c r="C48" s="135"/>
      <c r="D48" s="141"/>
    </row>
    <row r="49" spans="2:4">
      <c r="B49" s="135"/>
      <c r="C49" s="135"/>
      <c r="D49" s="141"/>
    </row>
    <row r="50" spans="2:4">
      <c r="B50" s="135"/>
      <c r="C50" s="135"/>
      <c r="D50" s="141"/>
    </row>
    <row r="51" spans="2:4">
      <c r="B51" s="135"/>
      <c r="C51" s="135"/>
      <c r="D51" s="141"/>
    </row>
    <row r="52" spans="2:4">
      <c r="B52" s="135"/>
      <c r="C52" s="135"/>
      <c r="D52" s="141"/>
    </row>
    <row r="53" spans="2:4">
      <c r="B53" s="135"/>
      <c r="C53" s="135"/>
      <c r="D53" s="141"/>
    </row>
    <row r="54" spans="2:4">
      <c r="B54" s="135"/>
      <c r="C54" s="135"/>
      <c r="D54" s="141"/>
    </row>
    <row r="55" spans="2:4">
      <c r="B55" s="135"/>
      <c r="C55" s="135"/>
      <c r="D55" s="141"/>
    </row>
    <row r="56" spans="2:4">
      <c r="B56" s="135"/>
      <c r="C56" s="135"/>
      <c r="D56" s="141"/>
    </row>
    <row r="57" spans="2:4">
      <c r="B57" s="135"/>
      <c r="C57" s="135"/>
      <c r="D57" s="141"/>
    </row>
    <row r="58" spans="2:4">
      <c r="B58" s="135"/>
      <c r="C58" s="135"/>
      <c r="D58" s="141"/>
    </row>
    <row r="59" spans="2:4">
      <c r="B59" s="135"/>
      <c r="C59" s="135"/>
      <c r="D59" s="141"/>
    </row>
    <row r="60" spans="2:4">
      <c r="B60" s="135"/>
      <c r="C60" s="135"/>
      <c r="D60" s="141"/>
    </row>
    <row r="61" spans="2:4">
      <c r="B61" s="135"/>
      <c r="C61" s="135"/>
      <c r="D61" s="141"/>
    </row>
    <row r="62" spans="2:4">
      <c r="B62" s="135"/>
      <c r="C62" s="135"/>
      <c r="D62" s="141"/>
    </row>
    <row r="63" spans="2:4">
      <c r="B63" s="135"/>
      <c r="C63" s="135"/>
      <c r="D63" s="141"/>
    </row>
    <row r="64" spans="2:4">
      <c r="B64" s="135"/>
      <c r="C64" s="135"/>
      <c r="D64" s="141"/>
    </row>
    <row r="65" spans="2:4">
      <c r="B65" s="135"/>
      <c r="C65" s="135"/>
      <c r="D65" s="141"/>
    </row>
    <row r="66" spans="2:4">
      <c r="B66" s="135"/>
      <c r="C66" s="135"/>
      <c r="D66" s="141"/>
    </row>
    <row r="67" spans="2:4">
      <c r="B67" s="135"/>
      <c r="C67" s="135"/>
      <c r="D67" s="141"/>
    </row>
    <row r="68" spans="2:4">
      <c r="B68" s="135"/>
      <c r="C68" s="135"/>
      <c r="D68" s="141"/>
    </row>
    <row r="69" spans="2:4">
      <c r="B69" s="135"/>
      <c r="C69" s="135"/>
      <c r="D69" s="141"/>
    </row>
    <row r="70" spans="2:4">
      <c r="B70" s="135"/>
      <c r="C70" s="135"/>
      <c r="D70" s="141"/>
    </row>
    <row r="71" spans="2:4">
      <c r="B71" s="135"/>
      <c r="C71" s="135"/>
      <c r="D71" s="141"/>
    </row>
    <row r="72" spans="2:4">
      <c r="B72" s="135"/>
      <c r="C72" s="135"/>
      <c r="D72" s="141"/>
    </row>
    <row r="73" spans="2:4">
      <c r="B73" s="135"/>
      <c r="C73" s="135"/>
      <c r="D73" s="141"/>
    </row>
    <row r="74" spans="2:4">
      <c r="B74" s="135"/>
      <c r="C74" s="135"/>
      <c r="D74" s="141"/>
    </row>
    <row r="75" spans="2:4">
      <c r="B75" s="135"/>
      <c r="C75" s="135"/>
      <c r="D75" s="141"/>
    </row>
    <row r="76" spans="2:4">
      <c r="B76" s="135"/>
      <c r="C76" s="135"/>
      <c r="D76" s="141"/>
    </row>
    <row r="77" spans="2:4">
      <c r="B77" s="135"/>
      <c r="C77" s="135"/>
      <c r="D77" s="141"/>
    </row>
    <row r="78" spans="2:4">
      <c r="B78" s="135"/>
      <c r="C78" s="135"/>
      <c r="D78" s="141"/>
    </row>
    <row r="79" spans="2:4">
      <c r="B79" s="135"/>
      <c r="C79" s="135"/>
      <c r="D79" s="141"/>
    </row>
    <row r="80" spans="2:4">
      <c r="B80" s="135"/>
      <c r="C80" s="135"/>
      <c r="D80" s="141"/>
    </row>
    <row r="81" spans="2:4">
      <c r="B81" s="135"/>
      <c r="C81" s="135"/>
      <c r="D81" s="141"/>
    </row>
    <row r="82" spans="2:4">
      <c r="B82" s="135"/>
      <c r="C82" s="135"/>
      <c r="D82" s="141"/>
    </row>
    <row r="83" spans="2:4">
      <c r="B83" s="135"/>
      <c r="C83" s="135"/>
      <c r="D83" s="141"/>
    </row>
    <row r="84" spans="2:4">
      <c r="B84" s="135"/>
      <c r="C84" s="135"/>
      <c r="D84" s="141"/>
    </row>
    <row r="85" spans="2:4">
      <c r="B85" s="135"/>
      <c r="C85" s="135"/>
      <c r="D85" s="141"/>
    </row>
    <row r="86" spans="2:4">
      <c r="B86" s="135"/>
      <c r="C86" s="135"/>
      <c r="D86" s="141"/>
    </row>
    <row r="87" spans="2:4">
      <c r="B87" s="135"/>
      <c r="C87" s="135"/>
      <c r="D87" s="141"/>
    </row>
    <row r="88" spans="2:4">
      <c r="B88" s="135"/>
      <c r="C88" s="135"/>
      <c r="D88" s="141"/>
    </row>
    <row r="89" spans="2:4">
      <c r="B89" s="135"/>
      <c r="C89" s="135"/>
      <c r="D89" s="141"/>
    </row>
    <row r="90" spans="2:4">
      <c r="B90" s="135"/>
      <c r="C90" s="135"/>
      <c r="D90" s="141"/>
    </row>
    <row r="91" spans="2:4">
      <c r="B91" s="135"/>
      <c r="C91" s="135"/>
      <c r="D91" s="141"/>
    </row>
    <row r="92" spans="2:4">
      <c r="B92" s="135"/>
      <c r="C92" s="135"/>
      <c r="D92" s="141"/>
    </row>
    <row r="93" spans="2:4">
      <c r="B93" s="135"/>
      <c r="C93" s="135"/>
      <c r="D93" s="141"/>
    </row>
    <row r="94" spans="2:4">
      <c r="B94" s="135"/>
      <c r="C94" s="135"/>
      <c r="D94" s="141"/>
    </row>
    <row r="95" spans="2:4">
      <c r="B95" s="135"/>
      <c r="C95" s="135"/>
      <c r="D95" s="141"/>
    </row>
    <row r="96" spans="2:4">
      <c r="B96" s="135"/>
      <c r="C96" s="135"/>
      <c r="D96" s="141"/>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N51"/>
  <sheetViews>
    <sheetView showGridLines="0" zoomScale="77" zoomScaleNormal="77" workbookViewId="0">
      <pane ySplit="9" topLeftCell="A10" activePane="bottomLeft" state="frozen"/>
      <selection pane="bottomLeft" activeCell="I10" sqref="I10"/>
    </sheetView>
  </sheetViews>
  <sheetFormatPr defaultColWidth="9" defaultRowHeight="11.25"/>
  <cols>
    <col min="1" max="1" width="8.5" style="8" customWidth="1"/>
    <col min="2" max="2" width="24.875" style="8" customWidth="1"/>
    <col min="3" max="5" width="7.875" style="8" customWidth="1"/>
    <col min="6" max="6" width="10.625" style="8" customWidth="1"/>
    <col min="7" max="7" width="10" style="8" customWidth="1"/>
    <col min="8" max="8" width="11.5" style="8" customWidth="1"/>
    <col min="9" max="9" width="9.625" style="8" customWidth="1"/>
    <col min="10" max="10" width="9.125" style="8" customWidth="1"/>
    <col min="11" max="11" width="14.375" style="8" customWidth="1"/>
    <col min="12" max="12" width="12.625" style="8" customWidth="1"/>
    <col min="13" max="13" width="8.625" style="8" customWidth="1"/>
    <col min="14" max="14" width="12.625" style="8" customWidth="1"/>
    <col min="15" max="15" width="8.5" style="8" customWidth="1"/>
    <col min="16" max="16" width="7.125" style="8" customWidth="1"/>
    <col min="17" max="17" width="9.625" style="8" customWidth="1"/>
    <col min="18" max="20" width="11.875" style="8" customWidth="1"/>
    <col min="21" max="21" width="0.625" style="8" customWidth="1"/>
    <col min="22" max="22" width="13.625" style="108" customWidth="1"/>
    <col min="23" max="23" width="9" style="108" customWidth="1"/>
    <col min="24" max="25" width="10.5" style="108" customWidth="1"/>
    <col min="26" max="26" width="9.5" style="108" bestFit="1" customWidth="1"/>
    <col min="27" max="27" width="9" style="108"/>
    <col min="28" max="28" width="9" style="8"/>
    <col min="29" max="29" width="10.5" style="8" bestFit="1" customWidth="1"/>
    <col min="30" max="39" width="10.5" style="8" customWidth="1"/>
    <col min="40" max="40" width="9.125" style="8" bestFit="1" customWidth="1"/>
    <col min="41" max="16384" width="9" style="8"/>
  </cols>
  <sheetData>
    <row r="1" spans="1:40" s="1" customFormat="1" ht="48" customHeight="1">
      <c r="A1" s="131" t="s">
        <v>296</v>
      </c>
      <c r="C1" s="2"/>
      <c r="D1" s="2"/>
      <c r="E1" s="2"/>
      <c r="F1" s="2"/>
      <c r="G1" s="2"/>
      <c r="H1" s="2"/>
      <c r="I1" s="2"/>
      <c r="J1" s="2"/>
      <c r="K1" s="2"/>
      <c r="L1" s="2"/>
      <c r="M1" s="2"/>
      <c r="N1" s="2"/>
      <c r="O1" s="2"/>
      <c r="P1" s="2"/>
      <c r="T1" s="3"/>
      <c r="U1" s="4"/>
      <c r="V1" s="103"/>
      <c r="W1" s="103"/>
      <c r="X1" s="103"/>
      <c r="Y1" s="103"/>
      <c r="Z1" s="103"/>
      <c r="AA1" s="103"/>
    </row>
    <row r="2" spans="1:40" s="5" customFormat="1" ht="15.75" hidden="1" customHeight="1">
      <c r="A2" s="9"/>
      <c r="T2" s="6"/>
      <c r="U2" s="7"/>
      <c r="V2" s="104"/>
      <c r="W2" s="104"/>
      <c r="X2" s="104"/>
      <c r="Y2" s="104"/>
      <c r="Z2" s="104"/>
      <c r="AA2" s="104"/>
    </row>
    <row r="3" spans="1:40" s="5" customFormat="1" ht="15.75" hidden="1" customHeight="1">
      <c r="A3" s="9"/>
      <c r="I3" s="84"/>
      <c r="J3" s="99"/>
      <c r="T3" s="6"/>
      <c r="V3" s="104"/>
      <c r="W3" s="104"/>
      <c r="X3" s="104"/>
      <c r="Y3" s="104"/>
      <c r="Z3" s="104"/>
      <c r="AA3" s="104"/>
      <c r="AF3" s="112"/>
      <c r="AG3" s="112"/>
      <c r="AH3" s="112"/>
    </row>
    <row r="4" spans="1:40" ht="15.75" hidden="1" customHeight="1"/>
    <row r="5" spans="1:40" s="13" customFormat="1" ht="15.75" customHeight="1" thickBot="1">
      <c r="V5" s="12"/>
      <c r="W5" s="12"/>
      <c r="X5" s="12"/>
      <c r="Y5" s="12"/>
      <c r="Z5" s="12"/>
      <c r="AA5" s="12"/>
    </row>
    <row r="6" spans="1:40" s="21" customFormat="1" ht="16.5" thickBot="1">
      <c r="A6" s="22"/>
      <c r="B6" s="23"/>
      <c r="C6" s="33" t="s">
        <v>151</v>
      </c>
      <c r="D6" s="34"/>
      <c r="E6" s="35"/>
      <c r="F6" s="33" t="s">
        <v>152</v>
      </c>
      <c r="G6" s="34"/>
      <c r="H6" s="35"/>
      <c r="I6" s="33" t="s">
        <v>227</v>
      </c>
      <c r="J6" s="34"/>
      <c r="K6" s="35"/>
      <c r="L6" s="33" t="s">
        <v>225</v>
      </c>
      <c r="M6" s="34"/>
      <c r="N6" s="35"/>
      <c r="O6" s="33" t="s">
        <v>153</v>
      </c>
      <c r="P6" s="34"/>
      <c r="Q6" s="35"/>
      <c r="R6" s="33" t="s">
        <v>154</v>
      </c>
      <c r="S6" s="34"/>
      <c r="T6" s="35"/>
      <c r="V6" s="12"/>
      <c r="W6" s="105"/>
      <c r="X6" s="105"/>
      <c r="Y6" s="105"/>
      <c r="Z6" s="12"/>
      <c r="AA6" s="12"/>
      <c r="AE6" s="102"/>
      <c r="AF6" s="102"/>
      <c r="AG6" s="102"/>
      <c r="AH6" s="102"/>
    </row>
    <row r="7" spans="1:40" s="13" customFormat="1" ht="16.5" customHeight="1">
      <c r="A7" s="24"/>
      <c r="B7" s="25"/>
      <c r="C7" s="26"/>
      <c r="D7" s="27"/>
      <c r="E7" s="28"/>
      <c r="F7" s="26"/>
      <c r="G7" s="27"/>
      <c r="H7" s="28"/>
      <c r="I7" s="26"/>
      <c r="J7" s="27"/>
      <c r="K7" s="28"/>
      <c r="L7" s="26"/>
      <c r="M7" s="27"/>
      <c r="N7" s="28"/>
      <c r="O7" s="26"/>
      <c r="P7" s="27" t="s">
        <v>155</v>
      </c>
      <c r="Q7" s="28"/>
      <c r="R7" s="26"/>
      <c r="S7" s="27" t="s">
        <v>155</v>
      </c>
      <c r="T7" s="28"/>
      <c r="V7" s="12"/>
      <c r="W7" s="105"/>
      <c r="X7" s="105"/>
      <c r="Y7" s="105"/>
      <c r="Z7" s="12"/>
      <c r="AA7" s="12"/>
      <c r="AG7" s="112"/>
    </row>
    <row r="8" spans="1:40" s="13" customFormat="1" ht="16.5" customHeight="1">
      <c r="A8" s="24"/>
      <c r="B8" s="25"/>
      <c r="C8" s="41">
        <v>42278</v>
      </c>
      <c r="D8" s="27" t="s">
        <v>156</v>
      </c>
      <c r="E8" s="28" t="s">
        <v>157</v>
      </c>
      <c r="F8" s="26" t="s">
        <v>193</v>
      </c>
      <c r="G8" s="27" t="s">
        <v>195</v>
      </c>
      <c r="H8" s="28" t="s">
        <v>160</v>
      </c>
      <c r="I8" s="26" t="s">
        <v>193</v>
      </c>
      <c r="J8" s="27" t="s">
        <v>155</v>
      </c>
      <c r="K8" s="28" t="s">
        <v>160</v>
      </c>
      <c r="L8" s="26" t="s">
        <v>193</v>
      </c>
      <c r="M8" s="27" t="s">
        <v>155</v>
      </c>
      <c r="N8" s="28" t="s">
        <v>160</v>
      </c>
      <c r="O8" s="26" t="s">
        <v>158</v>
      </c>
      <c r="P8" s="27" t="s">
        <v>159</v>
      </c>
      <c r="Q8" s="28" t="s">
        <v>160</v>
      </c>
      <c r="R8" s="26" t="s">
        <v>158</v>
      </c>
      <c r="S8" s="27" t="s">
        <v>159</v>
      </c>
      <c r="T8" s="28" t="s">
        <v>160</v>
      </c>
      <c r="V8" s="12"/>
      <c r="W8" s="12"/>
      <c r="X8" s="12"/>
      <c r="Y8" s="12"/>
      <c r="Z8" s="12"/>
      <c r="AA8" s="12"/>
    </row>
    <row r="9" spans="1:40" s="11" customFormat="1" ht="16.5" customHeight="1" thickBot="1">
      <c r="A9" s="29" t="s">
        <v>149</v>
      </c>
      <c r="B9" s="30" t="s">
        <v>0</v>
      </c>
      <c r="C9" s="29" t="s">
        <v>161</v>
      </c>
      <c r="D9" s="31" t="s">
        <v>162</v>
      </c>
      <c r="E9" s="32" t="s">
        <v>163</v>
      </c>
      <c r="F9" s="29" t="s">
        <v>194</v>
      </c>
      <c r="G9" s="31" t="s">
        <v>196</v>
      </c>
      <c r="H9" s="32" t="s">
        <v>165</v>
      </c>
      <c r="I9" s="29" t="s">
        <v>194</v>
      </c>
      <c r="J9" s="31" t="s">
        <v>159</v>
      </c>
      <c r="K9" s="32" t="s">
        <v>165</v>
      </c>
      <c r="L9" s="29" t="s">
        <v>194</v>
      </c>
      <c r="M9" s="31" t="s">
        <v>159</v>
      </c>
      <c r="N9" s="32" t="s">
        <v>165</v>
      </c>
      <c r="O9" s="29" t="s">
        <v>164</v>
      </c>
      <c r="P9" s="31" t="s">
        <v>164</v>
      </c>
      <c r="Q9" s="32" t="s">
        <v>165</v>
      </c>
      <c r="R9" s="29" t="s">
        <v>164</v>
      </c>
      <c r="S9" s="31" t="s">
        <v>164</v>
      </c>
      <c r="T9" s="32" t="s">
        <v>165</v>
      </c>
      <c r="V9" s="106"/>
      <c r="W9" s="107"/>
      <c r="X9" s="107"/>
      <c r="Y9" s="107"/>
      <c r="Z9" s="106"/>
      <c r="AA9" s="106"/>
      <c r="AE9" s="85"/>
      <c r="AF9" s="85"/>
      <c r="AG9" s="85"/>
      <c r="AH9" s="85"/>
    </row>
    <row r="10" spans="1:40" s="13" customFormat="1" ht="15.75">
      <c r="A10" s="12">
        <v>10</v>
      </c>
      <c r="B10" s="13" t="s">
        <v>1</v>
      </c>
      <c r="C10" s="14"/>
      <c r="D10" s="14"/>
      <c r="E10" s="14">
        <f>C10+D10</f>
        <v>0</v>
      </c>
      <c r="F10" s="14"/>
      <c r="G10" s="14"/>
      <c r="H10" s="14">
        <f>F10+G10</f>
        <v>0</v>
      </c>
      <c r="I10" s="14"/>
      <c r="J10" s="14"/>
      <c r="K10" s="14"/>
      <c r="L10" s="14"/>
      <c r="M10" s="14"/>
      <c r="N10" s="14"/>
      <c r="O10" s="14"/>
      <c r="P10" s="14"/>
      <c r="Q10" s="14">
        <f>O10+P10</f>
        <v>0</v>
      </c>
      <c r="R10" s="14">
        <f>F10+I10+L10+O10</f>
        <v>0</v>
      </c>
      <c r="S10" s="14">
        <f>G10-J10+P10</f>
        <v>0</v>
      </c>
      <c r="T10" s="14">
        <f>R10+S10</f>
        <v>0</v>
      </c>
      <c r="V10" s="101"/>
      <c r="W10" s="101"/>
      <c r="X10" s="116"/>
      <c r="Y10" s="101"/>
      <c r="Z10" s="101"/>
      <c r="AA10" s="101"/>
      <c r="AB10" s="101"/>
      <c r="AC10" s="101"/>
      <c r="AD10" s="101"/>
      <c r="AE10" s="101"/>
      <c r="AF10" s="101"/>
      <c r="AG10" s="101"/>
      <c r="AH10" s="101"/>
      <c r="AI10" s="101"/>
      <c r="AJ10" s="110"/>
      <c r="AK10" s="110"/>
      <c r="AL10" s="110"/>
      <c r="AM10" s="110"/>
      <c r="AN10" s="109"/>
    </row>
    <row r="11" spans="1:40" s="13" customFormat="1" ht="15.75">
      <c r="A11" s="12">
        <v>23</v>
      </c>
      <c r="B11" s="13" t="s">
        <v>2</v>
      </c>
      <c r="C11" s="14"/>
      <c r="D11" s="14"/>
      <c r="E11" s="14">
        <f t="shared" ref="E11:E47" si="0">C11+D11</f>
        <v>0</v>
      </c>
      <c r="F11" s="14"/>
      <c r="G11" s="14"/>
      <c r="H11" s="14">
        <f t="shared" ref="H11:H47" si="1">F11+G11</f>
        <v>0</v>
      </c>
      <c r="I11" s="14"/>
      <c r="J11" s="14"/>
      <c r="K11" s="14"/>
      <c r="L11" s="14"/>
      <c r="M11" s="14"/>
      <c r="N11" s="14"/>
      <c r="O11" s="14"/>
      <c r="P11" s="14"/>
      <c r="Q11" s="14">
        <f t="shared" ref="Q11:Q47" si="2">O11+P11</f>
        <v>0</v>
      </c>
      <c r="R11" s="14">
        <f t="shared" ref="R11:R47" si="3">F11+I11+L11+O11</f>
        <v>0</v>
      </c>
      <c r="S11" s="14">
        <f t="shared" ref="S11:S47" si="4">G11-J11+P11</f>
        <v>0</v>
      </c>
      <c r="T11" s="14">
        <f t="shared" ref="T11:T47" si="5">R11+S11</f>
        <v>0</v>
      </c>
      <c r="V11" s="101"/>
      <c r="W11" s="101"/>
      <c r="X11" s="116"/>
      <c r="Y11" s="101"/>
      <c r="Z11" s="101"/>
      <c r="AA11" s="101"/>
      <c r="AB11" s="101"/>
      <c r="AC11" s="101"/>
      <c r="AD11" s="101"/>
      <c r="AE11" s="101"/>
      <c r="AF11" s="101"/>
      <c r="AG11" s="101"/>
      <c r="AH11" s="101"/>
      <c r="AI11" s="101"/>
      <c r="AJ11" s="110"/>
      <c r="AK11" s="110"/>
      <c r="AL11" s="110"/>
      <c r="AM11" s="110"/>
      <c r="AN11" s="109"/>
    </row>
    <row r="12" spans="1:40" s="13" customFormat="1" ht="15.75">
      <c r="A12" s="12">
        <v>26</v>
      </c>
      <c r="B12" s="13" t="s">
        <v>3</v>
      </c>
      <c r="C12" s="14"/>
      <c r="D12" s="14"/>
      <c r="E12" s="14">
        <f t="shared" si="0"/>
        <v>0</v>
      </c>
      <c r="F12" s="14"/>
      <c r="G12" s="14"/>
      <c r="H12" s="14">
        <f t="shared" si="1"/>
        <v>0</v>
      </c>
      <c r="I12" s="14"/>
      <c r="J12" s="14"/>
      <c r="K12" s="14"/>
      <c r="L12" s="14"/>
      <c r="M12" s="14"/>
      <c r="N12" s="14"/>
      <c r="O12" s="14"/>
      <c r="P12" s="14"/>
      <c r="Q12" s="14">
        <f t="shared" si="2"/>
        <v>0</v>
      </c>
      <c r="R12" s="14">
        <f t="shared" si="3"/>
        <v>0</v>
      </c>
      <c r="S12" s="14">
        <f t="shared" si="4"/>
        <v>0</v>
      </c>
      <c r="T12" s="14">
        <f t="shared" si="5"/>
        <v>0</v>
      </c>
      <c r="V12" s="101"/>
      <c r="W12" s="101"/>
      <c r="X12" s="116"/>
      <c r="Y12" s="101"/>
      <c r="Z12" s="101"/>
      <c r="AA12" s="101"/>
      <c r="AB12" s="101"/>
      <c r="AC12" s="101"/>
      <c r="AD12" s="101"/>
      <c r="AE12" s="101"/>
      <c r="AF12" s="101"/>
      <c r="AG12" s="101"/>
      <c r="AH12" s="101"/>
      <c r="AI12" s="101"/>
      <c r="AJ12" s="110"/>
      <c r="AK12" s="110"/>
      <c r="AL12" s="110"/>
      <c r="AM12" s="110"/>
      <c r="AN12" s="109"/>
    </row>
    <row r="13" spans="1:40" s="13" customFormat="1" ht="15.75">
      <c r="A13" s="12">
        <v>40</v>
      </c>
      <c r="B13" s="13" t="s">
        <v>4</v>
      </c>
      <c r="C13" s="14"/>
      <c r="D13" s="14"/>
      <c r="E13" s="14">
        <f t="shared" si="0"/>
        <v>0</v>
      </c>
      <c r="F13" s="14"/>
      <c r="G13" s="14"/>
      <c r="H13" s="14">
        <f t="shared" si="1"/>
        <v>0</v>
      </c>
      <c r="I13" s="14"/>
      <c r="J13" s="14"/>
      <c r="K13" s="14"/>
      <c r="L13" s="14"/>
      <c r="M13" s="14"/>
      <c r="N13" s="14"/>
      <c r="O13" s="14"/>
      <c r="P13" s="14"/>
      <c r="Q13" s="14">
        <f t="shared" si="2"/>
        <v>0</v>
      </c>
      <c r="R13" s="14">
        <f t="shared" si="3"/>
        <v>0</v>
      </c>
      <c r="S13" s="14">
        <f t="shared" si="4"/>
        <v>0</v>
      </c>
      <c r="T13" s="14">
        <f t="shared" si="5"/>
        <v>0</v>
      </c>
      <c r="V13" s="101"/>
      <c r="W13" s="101"/>
      <c r="X13" s="116"/>
      <c r="Y13" s="101"/>
      <c r="Z13" s="101"/>
      <c r="AA13" s="101"/>
      <c r="AB13" s="101"/>
      <c r="AC13" s="101"/>
      <c r="AD13" s="101"/>
      <c r="AE13" s="101"/>
      <c r="AF13" s="101"/>
      <c r="AG13" s="101"/>
      <c r="AH13" s="101"/>
      <c r="AI13" s="101"/>
      <c r="AJ13" s="110"/>
      <c r="AK13" s="110"/>
      <c r="AL13" s="110"/>
      <c r="AM13" s="110"/>
      <c r="AN13" s="109"/>
    </row>
    <row r="14" spans="1:40" s="13" customFormat="1" ht="15.75">
      <c r="A14" s="12">
        <v>46</v>
      </c>
      <c r="B14" s="13" t="s">
        <v>5</v>
      </c>
      <c r="C14" s="14"/>
      <c r="D14" s="14"/>
      <c r="E14" s="14">
        <f t="shared" si="0"/>
        <v>0</v>
      </c>
      <c r="F14" s="14"/>
      <c r="G14" s="14"/>
      <c r="H14" s="14">
        <f t="shared" si="1"/>
        <v>0</v>
      </c>
      <c r="I14" s="14"/>
      <c r="J14" s="14"/>
      <c r="K14" s="14"/>
      <c r="L14" s="14"/>
      <c r="M14" s="14"/>
      <c r="N14" s="14"/>
      <c r="O14" s="14"/>
      <c r="P14" s="14"/>
      <c r="Q14" s="14">
        <f t="shared" si="2"/>
        <v>0</v>
      </c>
      <c r="R14" s="14">
        <f t="shared" si="3"/>
        <v>0</v>
      </c>
      <c r="S14" s="14">
        <f t="shared" si="4"/>
        <v>0</v>
      </c>
      <c r="T14" s="14">
        <f t="shared" si="5"/>
        <v>0</v>
      </c>
      <c r="V14" s="101"/>
      <c r="W14" s="101"/>
      <c r="X14" s="116"/>
      <c r="Y14" s="101"/>
      <c r="Z14" s="101"/>
      <c r="AA14" s="101"/>
      <c r="AB14" s="101"/>
      <c r="AC14" s="101"/>
      <c r="AD14" s="101"/>
      <c r="AE14" s="101"/>
      <c r="AF14" s="101"/>
      <c r="AG14" s="101"/>
      <c r="AH14" s="101"/>
      <c r="AI14" s="101"/>
      <c r="AJ14" s="110"/>
      <c r="AK14" s="110"/>
      <c r="AL14" s="110"/>
      <c r="AM14" s="110"/>
      <c r="AN14" s="109"/>
    </row>
    <row r="15" spans="1:40" s="13" customFormat="1" ht="15.75">
      <c r="A15" s="12">
        <v>65</v>
      </c>
      <c r="B15" s="13" t="s">
        <v>6</v>
      </c>
      <c r="C15" s="14"/>
      <c r="D15" s="14"/>
      <c r="E15" s="14">
        <f t="shared" si="0"/>
        <v>0</v>
      </c>
      <c r="F15" s="14"/>
      <c r="G15" s="14"/>
      <c r="H15" s="14">
        <f t="shared" si="1"/>
        <v>0</v>
      </c>
      <c r="I15" s="14"/>
      <c r="J15" s="14"/>
      <c r="K15" s="14"/>
      <c r="L15" s="14"/>
      <c r="M15" s="14"/>
      <c r="N15" s="14"/>
      <c r="O15" s="14"/>
      <c r="P15" s="14"/>
      <c r="Q15" s="14">
        <f t="shared" si="2"/>
        <v>0</v>
      </c>
      <c r="R15" s="14">
        <f t="shared" si="3"/>
        <v>0</v>
      </c>
      <c r="S15" s="14">
        <f t="shared" si="4"/>
        <v>0</v>
      </c>
      <c r="T15" s="14">
        <f t="shared" si="5"/>
        <v>0</v>
      </c>
      <c r="V15" s="101"/>
      <c r="W15" s="101"/>
      <c r="X15" s="116"/>
      <c r="Y15" s="101"/>
      <c r="Z15" s="101"/>
      <c r="AA15" s="101"/>
      <c r="AB15" s="101"/>
      <c r="AC15" s="101"/>
      <c r="AD15" s="101"/>
      <c r="AE15" s="101"/>
      <c r="AF15" s="101"/>
      <c r="AG15" s="101"/>
      <c r="AH15" s="101"/>
      <c r="AI15" s="101"/>
      <c r="AJ15" s="110"/>
      <c r="AK15" s="110"/>
      <c r="AL15" s="110"/>
      <c r="AM15" s="110"/>
      <c r="AN15" s="109"/>
    </row>
    <row r="16" spans="1:40" s="13" customFormat="1" ht="15.75">
      <c r="A16" s="12">
        <v>67</v>
      </c>
      <c r="B16" s="13" t="s">
        <v>7</v>
      </c>
      <c r="C16" s="14"/>
      <c r="D16" s="14"/>
      <c r="E16" s="14">
        <f t="shared" si="0"/>
        <v>0</v>
      </c>
      <c r="F16" s="14"/>
      <c r="G16" s="14"/>
      <c r="H16" s="14">
        <f t="shared" si="1"/>
        <v>0</v>
      </c>
      <c r="I16" s="14"/>
      <c r="J16" s="14"/>
      <c r="K16" s="14"/>
      <c r="L16" s="14"/>
      <c r="M16" s="14"/>
      <c r="N16" s="14"/>
      <c r="O16" s="14"/>
      <c r="P16" s="14"/>
      <c r="Q16" s="14">
        <f t="shared" si="2"/>
        <v>0</v>
      </c>
      <c r="R16" s="14">
        <f t="shared" si="3"/>
        <v>0</v>
      </c>
      <c r="S16" s="14">
        <f t="shared" si="4"/>
        <v>0</v>
      </c>
      <c r="T16" s="14">
        <f t="shared" si="5"/>
        <v>0</v>
      </c>
      <c r="V16" s="101"/>
      <c r="W16" s="101"/>
      <c r="X16" s="116"/>
      <c r="Y16" s="101"/>
      <c r="Z16" s="101"/>
      <c r="AA16" s="101"/>
      <c r="AB16" s="101"/>
      <c r="AC16" s="101"/>
      <c r="AD16" s="101"/>
      <c r="AE16" s="101"/>
      <c r="AF16" s="101"/>
      <c r="AG16" s="101"/>
      <c r="AH16" s="101"/>
      <c r="AI16" s="101"/>
      <c r="AJ16" s="110"/>
      <c r="AK16" s="110"/>
      <c r="AL16" s="110"/>
      <c r="AM16" s="110"/>
      <c r="AN16" s="109"/>
    </row>
    <row r="17" spans="1:40" s="13" customFormat="1" ht="15.75">
      <c r="A17" s="12">
        <v>78</v>
      </c>
      <c r="B17" s="13" t="s">
        <v>8</v>
      </c>
      <c r="C17" s="14"/>
      <c r="D17" s="14"/>
      <c r="E17" s="14">
        <f t="shared" si="0"/>
        <v>0</v>
      </c>
      <c r="F17" s="14"/>
      <c r="G17" s="14"/>
      <c r="H17" s="14">
        <f t="shared" si="1"/>
        <v>0</v>
      </c>
      <c r="I17" s="14"/>
      <c r="J17" s="14"/>
      <c r="K17" s="14"/>
      <c r="L17" s="14"/>
      <c r="M17" s="14"/>
      <c r="N17" s="14"/>
      <c r="O17" s="14"/>
      <c r="P17" s="14"/>
      <c r="Q17" s="14">
        <f t="shared" si="2"/>
        <v>0</v>
      </c>
      <c r="R17" s="14">
        <f t="shared" si="3"/>
        <v>0</v>
      </c>
      <c r="S17" s="14">
        <f t="shared" si="4"/>
        <v>0</v>
      </c>
      <c r="T17" s="14">
        <f t="shared" si="5"/>
        <v>0</v>
      </c>
      <c r="V17" s="101"/>
      <c r="W17" s="101"/>
      <c r="X17" s="116"/>
      <c r="Y17" s="101"/>
      <c r="Z17" s="101"/>
      <c r="AA17" s="101"/>
      <c r="AB17" s="101"/>
      <c r="AC17" s="101"/>
      <c r="AD17" s="101"/>
      <c r="AE17" s="101"/>
      <c r="AF17" s="101"/>
      <c r="AG17" s="101"/>
      <c r="AH17" s="101"/>
      <c r="AI17" s="101"/>
      <c r="AJ17" s="110"/>
      <c r="AN17" s="109"/>
    </row>
    <row r="18" spans="1:40" s="13" customFormat="1" ht="15.75">
      <c r="A18" s="12">
        <v>87</v>
      </c>
      <c r="B18" s="13" t="s">
        <v>9</v>
      </c>
      <c r="C18" s="14"/>
      <c r="D18" s="14"/>
      <c r="E18" s="14">
        <f t="shared" si="0"/>
        <v>0</v>
      </c>
      <c r="F18" s="14"/>
      <c r="G18" s="14"/>
      <c r="H18" s="14">
        <f t="shared" si="1"/>
        <v>0</v>
      </c>
      <c r="I18" s="14"/>
      <c r="J18" s="14"/>
      <c r="K18" s="14"/>
      <c r="L18" s="14"/>
      <c r="M18" s="14"/>
      <c r="N18" s="14"/>
      <c r="O18" s="14"/>
      <c r="P18" s="14"/>
      <c r="Q18" s="14">
        <f t="shared" si="2"/>
        <v>0</v>
      </c>
      <c r="R18" s="14">
        <f t="shared" si="3"/>
        <v>0</v>
      </c>
      <c r="S18" s="14">
        <f t="shared" si="4"/>
        <v>0</v>
      </c>
      <c r="T18" s="14">
        <f t="shared" si="5"/>
        <v>0</v>
      </c>
      <c r="V18" s="101"/>
      <c r="W18" s="101"/>
      <c r="X18" s="116"/>
      <c r="Y18" s="101"/>
      <c r="Z18" s="101"/>
      <c r="AA18" s="101"/>
      <c r="AB18" s="101"/>
      <c r="AC18" s="101"/>
      <c r="AD18" s="101"/>
      <c r="AE18" s="101"/>
      <c r="AF18" s="101"/>
      <c r="AG18" s="101"/>
      <c r="AH18" s="101"/>
      <c r="AI18" s="101"/>
      <c r="AJ18" s="110"/>
      <c r="AK18" s="110"/>
      <c r="AL18" s="110"/>
      <c r="AM18" s="110"/>
      <c r="AN18" s="109"/>
    </row>
    <row r="19" spans="1:40" s="13" customFormat="1" ht="15.75">
      <c r="A19" s="12">
        <v>99</v>
      </c>
      <c r="B19" s="13" t="s">
        <v>10</v>
      </c>
      <c r="C19" s="14"/>
      <c r="D19" s="14"/>
      <c r="E19" s="14">
        <f t="shared" si="0"/>
        <v>0</v>
      </c>
      <c r="F19" s="14"/>
      <c r="G19" s="14"/>
      <c r="H19" s="14">
        <f t="shared" si="1"/>
        <v>0</v>
      </c>
      <c r="I19" s="14"/>
      <c r="J19" s="14"/>
      <c r="K19" s="14"/>
      <c r="L19" s="14"/>
      <c r="M19" s="14"/>
      <c r="N19" s="14"/>
      <c r="O19" s="14"/>
      <c r="P19" s="14"/>
      <c r="Q19" s="14">
        <f t="shared" si="2"/>
        <v>0</v>
      </c>
      <c r="R19" s="14">
        <f t="shared" si="3"/>
        <v>0</v>
      </c>
      <c r="S19" s="14">
        <f t="shared" si="4"/>
        <v>0</v>
      </c>
      <c r="T19" s="14">
        <f t="shared" si="5"/>
        <v>0</v>
      </c>
      <c r="V19" s="101"/>
      <c r="W19" s="101"/>
      <c r="X19" s="116"/>
      <c r="Y19" s="101"/>
      <c r="Z19" s="101"/>
      <c r="AA19" s="101"/>
      <c r="AB19" s="101"/>
      <c r="AC19" s="101"/>
      <c r="AD19" s="101"/>
      <c r="AE19" s="101"/>
      <c r="AF19" s="101"/>
      <c r="AG19" s="101"/>
      <c r="AH19" s="101"/>
      <c r="AI19" s="101"/>
      <c r="AJ19" s="110"/>
      <c r="AK19" s="110"/>
      <c r="AL19" s="110"/>
      <c r="AM19" s="110"/>
      <c r="AN19" s="109"/>
    </row>
    <row r="20" spans="1:40" s="13" customFormat="1" ht="15.75">
      <c r="A20" s="12">
        <v>131</v>
      </c>
      <c r="B20" s="13" t="s">
        <v>11</v>
      </c>
      <c r="C20" s="14"/>
      <c r="D20" s="14"/>
      <c r="E20" s="14">
        <f t="shared" si="0"/>
        <v>0</v>
      </c>
      <c r="F20" s="14"/>
      <c r="G20" s="14"/>
      <c r="H20" s="14">
        <f t="shared" si="1"/>
        <v>0</v>
      </c>
      <c r="I20" s="14"/>
      <c r="J20" s="14"/>
      <c r="K20" s="14"/>
      <c r="L20" s="14"/>
      <c r="M20" s="14"/>
      <c r="N20" s="14"/>
      <c r="O20" s="14"/>
      <c r="P20" s="14"/>
      <c r="Q20" s="14">
        <f t="shared" si="2"/>
        <v>0</v>
      </c>
      <c r="R20" s="14">
        <f t="shared" si="3"/>
        <v>0</v>
      </c>
      <c r="S20" s="14">
        <f t="shared" si="4"/>
        <v>0</v>
      </c>
      <c r="T20" s="14">
        <f t="shared" si="5"/>
        <v>0</v>
      </c>
      <c r="V20" s="101"/>
      <c r="W20" s="101"/>
      <c r="X20" s="116"/>
      <c r="Y20" s="101"/>
      <c r="Z20" s="101"/>
      <c r="AA20" s="101"/>
      <c r="AB20" s="101"/>
      <c r="AC20" s="101"/>
      <c r="AD20" s="101"/>
      <c r="AE20" s="101"/>
      <c r="AF20" s="101"/>
      <c r="AG20" s="101"/>
      <c r="AH20" s="101"/>
      <c r="AI20" s="101"/>
      <c r="AJ20" s="110"/>
      <c r="AK20" s="110"/>
      <c r="AL20" s="110"/>
      <c r="AM20" s="110"/>
      <c r="AN20" s="109"/>
    </row>
    <row r="21" spans="1:40" s="13" customFormat="1" ht="15.75">
      <c r="A21" s="12">
        <v>155</v>
      </c>
      <c r="B21" s="13" t="s">
        <v>12</v>
      </c>
      <c r="C21" s="14"/>
      <c r="D21" s="14"/>
      <c r="E21" s="14">
        <f t="shared" si="0"/>
        <v>0</v>
      </c>
      <c r="F21" s="14"/>
      <c r="G21" s="14"/>
      <c r="H21" s="14">
        <f t="shared" si="1"/>
        <v>0</v>
      </c>
      <c r="I21" s="14"/>
      <c r="J21" s="14"/>
      <c r="K21" s="14"/>
      <c r="L21" s="14"/>
      <c r="M21" s="14"/>
      <c r="N21" s="14"/>
      <c r="O21" s="14"/>
      <c r="P21" s="14"/>
      <c r="Q21" s="14">
        <f t="shared" si="2"/>
        <v>0</v>
      </c>
      <c r="R21" s="14">
        <f t="shared" si="3"/>
        <v>0</v>
      </c>
      <c r="S21" s="14">
        <f t="shared" si="4"/>
        <v>0</v>
      </c>
      <c r="T21" s="14">
        <f t="shared" si="5"/>
        <v>0</v>
      </c>
      <c r="V21" s="101"/>
      <c r="W21" s="101"/>
      <c r="X21" s="116"/>
      <c r="Y21" s="101"/>
      <c r="Z21" s="101"/>
      <c r="AA21" s="101"/>
      <c r="AB21" s="101"/>
      <c r="AC21" s="101"/>
      <c r="AD21" s="101"/>
      <c r="AE21" s="101"/>
      <c r="AF21" s="101"/>
      <c r="AG21" s="101"/>
      <c r="AH21" s="101"/>
      <c r="AI21" s="101"/>
      <c r="AJ21" s="110"/>
      <c r="AK21" s="110"/>
      <c r="AL21" s="110"/>
      <c r="AM21" s="110"/>
      <c r="AN21" s="109"/>
    </row>
    <row r="22" spans="1:40" s="13" customFormat="1" ht="15.75">
      <c r="A22" s="12">
        <v>157</v>
      </c>
      <c r="B22" s="13" t="s">
        <v>13</v>
      </c>
      <c r="C22" s="14"/>
      <c r="D22" s="14"/>
      <c r="E22" s="14">
        <f t="shared" si="0"/>
        <v>0</v>
      </c>
      <c r="F22" s="14"/>
      <c r="G22" s="14"/>
      <c r="H22" s="14">
        <f t="shared" si="1"/>
        <v>0</v>
      </c>
      <c r="I22" s="14"/>
      <c r="J22" s="14"/>
      <c r="K22" s="14"/>
      <c r="L22" s="14"/>
      <c r="M22" s="14"/>
      <c r="N22" s="14"/>
      <c r="O22" s="14"/>
      <c r="P22" s="14"/>
      <c r="Q22" s="14">
        <f t="shared" si="2"/>
        <v>0</v>
      </c>
      <c r="R22" s="14">
        <f t="shared" si="3"/>
        <v>0</v>
      </c>
      <c r="S22" s="14">
        <f t="shared" si="4"/>
        <v>0</v>
      </c>
      <c r="T22" s="14">
        <f t="shared" si="5"/>
        <v>0</v>
      </c>
      <c r="V22" s="101"/>
      <c r="W22" s="101"/>
      <c r="X22" s="116"/>
      <c r="Y22" s="101"/>
      <c r="Z22" s="101"/>
      <c r="AA22" s="101"/>
      <c r="AB22" s="101"/>
      <c r="AC22" s="101"/>
      <c r="AD22" s="101"/>
      <c r="AE22" s="101"/>
      <c r="AF22" s="101"/>
      <c r="AG22" s="101"/>
      <c r="AH22" s="101"/>
      <c r="AI22" s="101"/>
      <c r="AJ22" s="110"/>
      <c r="AK22" s="110"/>
      <c r="AL22" s="110"/>
      <c r="AM22" s="110"/>
      <c r="AN22" s="109"/>
    </row>
    <row r="23" spans="1:40" s="13" customFormat="1" ht="15.75">
      <c r="A23" s="12">
        <v>159</v>
      </c>
      <c r="B23" s="13" t="s">
        <v>14</v>
      </c>
      <c r="C23" s="14"/>
      <c r="D23" s="14"/>
      <c r="E23" s="14">
        <f t="shared" si="0"/>
        <v>0</v>
      </c>
      <c r="F23" s="14"/>
      <c r="G23" s="14"/>
      <c r="H23" s="14">
        <f t="shared" si="1"/>
        <v>0</v>
      </c>
      <c r="I23" s="14"/>
      <c r="J23" s="14"/>
      <c r="K23" s="14"/>
      <c r="L23" s="14"/>
      <c r="M23" s="14"/>
      <c r="N23" s="14"/>
      <c r="O23" s="14"/>
      <c r="P23" s="14"/>
      <c r="Q23" s="14">
        <f t="shared" si="2"/>
        <v>0</v>
      </c>
      <c r="R23" s="14">
        <f t="shared" si="3"/>
        <v>0</v>
      </c>
      <c r="S23" s="14">
        <f t="shared" si="4"/>
        <v>0</v>
      </c>
      <c r="T23" s="14">
        <f t="shared" si="5"/>
        <v>0</v>
      </c>
      <c r="V23" s="101"/>
      <c r="W23" s="101"/>
      <c r="X23" s="116"/>
      <c r="Y23" s="101"/>
      <c r="Z23" s="101"/>
      <c r="AA23" s="101"/>
      <c r="AB23" s="101"/>
      <c r="AC23" s="101"/>
      <c r="AD23" s="101"/>
      <c r="AE23" s="101"/>
      <c r="AF23" s="101"/>
      <c r="AG23" s="101"/>
      <c r="AH23" s="101"/>
      <c r="AI23" s="101"/>
      <c r="AJ23" s="110"/>
      <c r="AK23" s="110"/>
      <c r="AL23" s="110"/>
      <c r="AM23" s="110"/>
      <c r="AN23" s="109"/>
    </row>
    <row r="24" spans="1:40" s="13" customFormat="1" ht="15.75">
      <c r="A24" s="12">
        <v>164</v>
      </c>
      <c r="B24" s="13" t="s">
        <v>15</v>
      </c>
      <c r="C24" s="14"/>
      <c r="D24" s="14"/>
      <c r="E24" s="14">
        <f t="shared" si="0"/>
        <v>0</v>
      </c>
      <c r="F24" s="14"/>
      <c r="G24" s="14"/>
      <c r="H24" s="14">
        <f t="shared" si="1"/>
        <v>0</v>
      </c>
      <c r="I24" s="14"/>
      <c r="J24" s="14"/>
      <c r="K24" s="14"/>
      <c r="L24" s="14"/>
      <c r="M24" s="14"/>
      <c r="N24" s="14"/>
      <c r="O24" s="14"/>
      <c r="P24" s="14"/>
      <c r="Q24" s="14">
        <f t="shared" si="2"/>
        <v>0</v>
      </c>
      <c r="R24" s="14">
        <f t="shared" si="3"/>
        <v>0</v>
      </c>
      <c r="S24" s="14">
        <f t="shared" si="4"/>
        <v>0</v>
      </c>
      <c r="T24" s="14">
        <f t="shared" si="5"/>
        <v>0</v>
      </c>
      <c r="V24" s="101"/>
      <c r="W24" s="101"/>
      <c r="X24" s="116"/>
      <c r="Y24" s="101"/>
      <c r="Z24" s="101"/>
      <c r="AA24" s="101"/>
      <c r="AB24" s="101"/>
      <c r="AC24" s="101"/>
      <c r="AD24" s="101"/>
      <c r="AE24" s="101"/>
      <c r="AF24" s="101"/>
      <c r="AG24" s="101"/>
      <c r="AH24" s="101"/>
      <c r="AI24" s="101"/>
      <c r="AJ24" s="110"/>
      <c r="AK24" s="110"/>
      <c r="AL24" s="110"/>
      <c r="AM24" s="110"/>
      <c r="AN24" s="109"/>
    </row>
    <row r="25" spans="1:40" s="13" customFormat="1" ht="15.75">
      <c r="A25" s="12">
        <v>168</v>
      </c>
      <c r="B25" s="13" t="s">
        <v>16</v>
      </c>
      <c r="C25" s="14"/>
      <c r="D25" s="14"/>
      <c r="E25" s="14">
        <f t="shared" si="0"/>
        <v>0</v>
      </c>
      <c r="F25" s="14"/>
      <c r="G25" s="14"/>
      <c r="H25" s="14">
        <f t="shared" si="1"/>
        <v>0</v>
      </c>
      <c r="I25" s="14"/>
      <c r="J25" s="14"/>
      <c r="K25" s="14"/>
      <c r="L25" s="14"/>
      <c r="M25" s="14"/>
      <c r="N25" s="14"/>
      <c r="O25" s="14"/>
      <c r="P25" s="14"/>
      <c r="Q25" s="14">
        <f t="shared" si="2"/>
        <v>0</v>
      </c>
      <c r="R25" s="14">
        <f t="shared" si="3"/>
        <v>0</v>
      </c>
      <c r="S25" s="14">
        <f t="shared" si="4"/>
        <v>0</v>
      </c>
      <c r="T25" s="14">
        <f t="shared" si="5"/>
        <v>0</v>
      </c>
      <c r="V25" s="101"/>
      <c r="W25" s="101"/>
      <c r="X25" s="116"/>
      <c r="Y25" s="101"/>
      <c r="Z25" s="101"/>
      <c r="AA25" s="101"/>
      <c r="AB25" s="101"/>
      <c r="AC25" s="101"/>
      <c r="AD25" s="101"/>
      <c r="AE25" s="101"/>
      <c r="AF25" s="101"/>
      <c r="AG25" s="101"/>
      <c r="AH25" s="101"/>
      <c r="AI25" s="101"/>
      <c r="AJ25" s="110"/>
      <c r="AK25" s="110"/>
      <c r="AL25" s="110"/>
      <c r="AM25" s="110"/>
      <c r="AN25" s="109"/>
    </row>
    <row r="26" spans="1:40" s="13" customFormat="1" ht="15.75">
      <c r="A26" s="12">
        <v>178</v>
      </c>
      <c r="B26" s="13" t="s">
        <v>17</v>
      </c>
      <c r="C26" s="14"/>
      <c r="D26" s="14"/>
      <c r="E26" s="14">
        <f t="shared" si="0"/>
        <v>0</v>
      </c>
      <c r="F26" s="14"/>
      <c r="G26" s="14"/>
      <c r="H26" s="14">
        <f t="shared" si="1"/>
        <v>0</v>
      </c>
      <c r="I26" s="14"/>
      <c r="J26" s="14"/>
      <c r="K26" s="14"/>
      <c r="L26" s="14"/>
      <c r="M26" s="14"/>
      <c r="N26" s="14"/>
      <c r="O26" s="14"/>
      <c r="P26" s="14"/>
      <c r="Q26" s="14">
        <f t="shared" si="2"/>
        <v>0</v>
      </c>
      <c r="R26" s="14">
        <f t="shared" si="3"/>
        <v>0</v>
      </c>
      <c r="S26" s="14">
        <f t="shared" si="4"/>
        <v>0</v>
      </c>
      <c r="T26" s="14">
        <f t="shared" si="5"/>
        <v>0</v>
      </c>
      <c r="V26" s="101"/>
      <c r="W26" s="101"/>
      <c r="X26" s="116"/>
      <c r="Y26" s="101"/>
      <c r="Z26" s="101"/>
      <c r="AA26" s="101"/>
      <c r="AB26" s="101"/>
      <c r="AC26" s="101"/>
      <c r="AD26" s="101"/>
      <c r="AE26" s="101"/>
      <c r="AF26" s="101"/>
      <c r="AG26" s="101"/>
      <c r="AH26" s="101"/>
      <c r="AI26" s="101"/>
      <c r="AJ26" s="110"/>
      <c r="AK26" s="110"/>
      <c r="AL26" s="110"/>
      <c r="AM26" s="110"/>
      <c r="AN26" s="109"/>
    </row>
    <row r="27" spans="1:40" s="13" customFormat="1" ht="15.75">
      <c r="A27" s="12">
        <v>198</v>
      </c>
      <c r="B27" s="13" t="s">
        <v>18</v>
      </c>
      <c r="C27" s="14"/>
      <c r="D27" s="14"/>
      <c r="E27" s="14">
        <f t="shared" si="0"/>
        <v>0</v>
      </c>
      <c r="F27" s="14"/>
      <c r="G27" s="14"/>
      <c r="H27" s="14">
        <f t="shared" si="1"/>
        <v>0</v>
      </c>
      <c r="I27" s="14"/>
      <c r="J27" s="14"/>
      <c r="K27" s="14"/>
      <c r="L27" s="14"/>
      <c r="M27" s="14"/>
      <c r="N27" s="14"/>
      <c r="O27" s="14"/>
      <c r="P27" s="14"/>
      <c r="Q27" s="14">
        <f t="shared" si="2"/>
        <v>0</v>
      </c>
      <c r="R27" s="14">
        <f t="shared" si="3"/>
        <v>0</v>
      </c>
      <c r="S27" s="14">
        <f t="shared" si="4"/>
        <v>0</v>
      </c>
      <c r="T27" s="14">
        <f t="shared" si="5"/>
        <v>0</v>
      </c>
      <c r="V27" s="101"/>
      <c r="W27" s="101"/>
      <c r="X27" s="116"/>
      <c r="Y27" s="101"/>
      <c r="Z27" s="101"/>
      <c r="AA27" s="101"/>
      <c r="AB27" s="101"/>
      <c r="AC27" s="101"/>
      <c r="AD27" s="101"/>
      <c r="AE27" s="101"/>
      <c r="AF27" s="101"/>
      <c r="AG27" s="101"/>
      <c r="AH27" s="101"/>
      <c r="AI27" s="101"/>
      <c r="AJ27" s="110"/>
      <c r="AK27" s="110"/>
      <c r="AL27" s="110"/>
      <c r="AM27" s="110"/>
      <c r="AN27" s="109"/>
    </row>
    <row r="28" spans="1:40" s="13" customFormat="1" ht="15.75">
      <c r="A28" s="12">
        <v>199</v>
      </c>
      <c r="B28" s="13" t="s">
        <v>19</v>
      </c>
      <c r="C28" s="14"/>
      <c r="D28" s="14"/>
      <c r="E28" s="14">
        <f t="shared" si="0"/>
        <v>0</v>
      </c>
      <c r="F28" s="14"/>
      <c r="G28" s="14"/>
      <c r="H28" s="14">
        <f t="shared" si="1"/>
        <v>0</v>
      </c>
      <c r="I28" s="14"/>
      <c r="J28" s="14"/>
      <c r="K28" s="14"/>
      <c r="L28" s="14"/>
      <c r="M28" s="14"/>
      <c r="N28" s="14"/>
      <c r="O28" s="14"/>
      <c r="P28" s="14"/>
      <c r="Q28" s="14">
        <f t="shared" si="2"/>
        <v>0</v>
      </c>
      <c r="R28" s="14">
        <f t="shared" si="3"/>
        <v>0</v>
      </c>
      <c r="S28" s="14">
        <f t="shared" si="4"/>
        <v>0</v>
      </c>
      <c r="T28" s="14">
        <f t="shared" si="5"/>
        <v>0</v>
      </c>
      <c r="V28" s="101"/>
      <c r="W28" s="101"/>
      <c r="X28" s="116"/>
      <c r="Y28" s="101"/>
      <c r="Z28" s="101"/>
      <c r="AA28" s="101"/>
      <c r="AB28" s="101"/>
      <c r="AC28" s="101"/>
      <c r="AD28" s="101"/>
      <c r="AE28" s="101"/>
      <c r="AF28" s="101"/>
      <c r="AG28" s="101"/>
      <c r="AH28" s="101"/>
      <c r="AI28" s="101"/>
      <c r="AJ28" s="110"/>
      <c r="AK28" s="110"/>
      <c r="AL28" s="110"/>
      <c r="AM28" s="110"/>
      <c r="AN28" s="109"/>
    </row>
    <row r="29" spans="1:40" s="13" customFormat="1" ht="15.75">
      <c r="A29" s="12">
        <v>207</v>
      </c>
      <c r="B29" s="13" t="s">
        <v>20</v>
      </c>
      <c r="C29" s="14"/>
      <c r="D29" s="14"/>
      <c r="E29" s="14">
        <f t="shared" si="0"/>
        <v>0</v>
      </c>
      <c r="F29" s="14"/>
      <c r="G29" s="14"/>
      <c r="H29" s="14">
        <f t="shared" si="1"/>
        <v>0</v>
      </c>
      <c r="I29" s="14"/>
      <c r="J29" s="14"/>
      <c r="K29" s="14"/>
      <c r="L29" s="14"/>
      <c r="M29" s="14"/>
      <c r="N29" s="14"/>
      <c r="O29" s="14"/>
      <c r="P29" s="14"/>
      <c r="Q29" s="14">
        <f t="shared" si="2"/>
        <v>0</v>
      </c>
      <c r="R29" s="14">
        <f t="shared" si="3"/>
        <v>0</v>
      </c>
      <c r="S29" s="14">
        <f t="shared" si="4"/>
        <v>0</v>
      </c>
      <c r="T29" s="14">
        <f t="shared" si="5"/>
        <v>0</v>
      </c>
      <c r="V29" s="101"/>
      <c r="W29" s="101"/>
      <c r="X29" s="116"/>
      <c r="Y29" s="101"/>
      <c r="Z29" s="101"/>
      <c r="AA29" s="101"/>
      <c r="AB29" s="101"/>
      <c r="AC29" s="101"/>
      <c r="AD29" s="101"/>
      <c r="AE29" s="101"/>
      <c r="AF29" s="101"/>
      <c r="AG29" s="101"/>
      <c r="AH29" s="101"/>
      <c r="AI29" s="101"/>
      <c r="AJ29" s="110"/>
      <c r="AK29" s="110"/>
      <c r="AL29" s="110"/>
      <c r="AM29" s="110"/>
      <c r="AN29" s="109"/>
    </row>
    <row r="30" spans="1:40" s="13" customFormat="1" ht="15.75">
      <c r="A30" s="12">
        <v>246</v>
      </c>
      <c r="B30" s="13" t="s">
        <v>21</v>
      </c>
      <c r="C30" s="14"/>
      <c r="D30" s="14"/>
      <c r="E30" s="14">
        <f t="shared" si="0"/>
        <v>0</v>
      </c>
      <c r="F30" s="14"/>
      <c r="G30" s="14"/>
      <c r="H30" s="14">
        <f t="shared" si="1"/>
        <v>0</v>
      </c>
      <c r="I30" s="14"/>
      <c r="J30" s="14"/>
      <c r="K30" s="14"/>
      <c r="L30" s="14"/>
      <c r="M30" s="14"/>
      <c r="N30" s="14"/>
      <c r="O30" s="14"/>
      <c r="P30" s="14"/>
      <c r="Q30" s="14">
        <f t="shared" si="2"/>
        <v>0</v>
      </c>
      <c r="R30" s="14">
        <f t="shared" si="3"/>
        <v>0</v>
      </c>
      <c r="S30" s="14">
        <f t="shared" si="4"/>
        <v>0</v>
      </c>
      <c r="T30" s="14">
        <f t="shared" si="5"/>
        <v>0</v>
      </c>
      <c r="V30" s="101"/>
      <c r="W30" s="101"/>
      <c r="X30" s="116"/>
      <c r="Y30" s="101"/>
      <c r="Z30" s="101"/>
      <c r="AA30" s="101"/>
      <c r="AB30" s="101"/>
      <c r="AC30" s="101"/>
      <c r="AD30" s="101"/>
      <c r="AE30" s="101"/>
      <c r="AF30" s="101"/>
      <c r="AG30" s="101"/>
      <c r="AH30" s="101"/>
      <c r="AI30" s="101"/>
      <c r="AJ30" s="110"/>
      <c r="AK30" s="110"/>
      <c r="AL30" s="110"/>
      <c r="AM30" s="110"/>
      <c r="AN30" s="109"/>
    </row>
    <row r="31" spans="1:40" s="13" customFormat="1" ht="15.75">
      <c r="A31" s="12">
        <v>264</v>
      </c>
      <c r="B31" s="13" t="s">
        <v>22</v>
      </c>
      <c r="C31" s="14"/>
      <c r="D31" s="14"/>
      <c r="E31" s="14">
        <f t="shared" si="0"/>
        <v>0</v>
      </c>
      <c r="F31" s="14"/>
      <c r="G31" s="14"/>
      <c r="H31" s="14">
        <f t="shared" si="1"/>
        <v>0</v>
      </c>
      <c r="I31" s="14"/>
      <c r="J31" s="14"/>
      <c r="K31" s="14"/>
      <c r="L31" s="14"/>
      <c r="M31" s="14"/>
      <c r="N31" s="14"/>
      <c r="O31" s="14"/>
      <c r="P31" s="14"/>
      <c r="Q31" s="14">
        <f t="shared" si="2"/>
        <v>0</v>
      </c>
      <c r="R31" s="14">
        <f t="shared" si="3"/>
        <v>0</v>
      </c>
      <c r="S31" s="14">
        <f t="shared" si="4"/>
        <v>0</v>
      </c>
      <c r="T31" s="14">
        <f t="shared" si="5"/>
        <v>0</v>
      </c>
      <c r="V31" s="101"/>
      <c r="W31" s="101"/>
      <c r="X31" s="116"/>
      <c r="Y31" s="101"/>
      <c r="Z31" s="101"/>
      <c r="AA31" s="101"/>
      <c r="AB31" s="101"/>
      <c r="AC31" s="101"/>
      <c r="AD31" s="101"/>
      <c r="AE31" s="101"/>
      <c r="AF31" s="101"/>
      <c r="AG31" s="101"/>
      <c r="AH31" s="101"/>
      <c r="AI31" s="101"/>
      <c r="AJ31" s="110"/>
      <c r="AK31" s="110"/>
      <c r="AL31" s="110"/>
      <c r="AM31" s="110"/>
      <c r="AN31" s="109"/>
    </row>
    <row r="32" spans="1:40" s="13" customFormat="1" ht="15.75">
      <c r="A32" s="12">
        <v>266</v>
      </c>
      <c r="B32" s="13" t="s">
        <v>23</v>
      </c>
      <c r="C32" s="14"/>
      <c r="D32" s="14"/>
      <c r="E32" s="14">
        <f t="shared" si="0"/>
        <v>0</v>
      </c>
      <c r="F32" s="14"/>
      <c r="G32" s="14"/>
      <c r="H32" s="14">
        <f t="shared" si="1"/>
        <v>0</v>
      </c>
      <c r="I32" s="14"/>
      <c r="J32" s="14"/>
      <c r="K32" s="14"/>
      <c r="L32" s="14"/>
      <c r="M32" s="14"/>
      <c r="N32" s="14"/>
      <c r="O32" s="14"/>
      <c r="P32" s="14"/>
      <c r="Q32" s="14">
        <f t="shared" si="2"/>
        <v>0</v>
      </c>
      <c r="R32" s="14">
        <f t="shared" si="3"/>
        <v>0</v>
      </c>
      <c r="S32" s="14">
        <f t="shared" si="4"/>
        <v>0</v>
      </c>
      <c r="T32" s="14">
        <f t="shared" si="5"/>
        <v>0</v>
      </c>
      <c r="V32" s="101"/>
      <c r="W32" s="101"/>
      <c r="X32" s="116"/>
      <c r="Y32" s="101"/>
      <c r="Z32" s="101"/>
      <c r="AA32" s="101"/>
      <c r="AB32" s="101"/>
      <c r="AC32" s="101"/>
      <c r="AD32" s="101"/>
      <c r="AE32" s="101"/>
      <c r="AF32" s="101"/>
      <c r="AG32" s="101"/>
      <c r="AH32" s="101"/>
      <c r="AI32" s="101"/>
      <c r="AJ32" s="110"/>
      <c r="AK32" s="110"/>
      <c r="AL32" s="110"/>
      <c r="AM32" s="110"/>
      <c r="AN32" s="109"/>
    </row>
    <row r="33" spans="1:40" s="13" customFormat="1" ht="15.75">
      <c r="A33" s="12">
        <v>269</v>
      </c>
      <c r="B33" s="13" t="s">
        <v>24</v>
      </c>
      <c r="C33" s="14"/>
      <c r="D33" s="14"/>
      <c r="E33" s="14">
        <f t="shared" si="0"/>
        <v>0</v>
      </c>
      <c r="F33" s="14"/>
      <c r="G33" s="14"/>
      <c r="H33" s="14">
        <f t="shared" si="1"/>
        <v>0</v>
      </c>
      <c r="I33" s="14"/>
      <c r="J33" s="14"/>
      <c r="K33" s="14"/>
      <c r="L33" s="14"/>
      <c r="M33" s="14"/>
      <c r="N33" s="14"/>
      <c r="O33" s="14"/>
      <c r="P33" s="14"/>
      <c r="Q33" s="14">
        <f t="shared" si="2"/>
        <v>0</v>
      </c>
      <c r="R33" s="14">
        <f t="shared" si="3"/>
        <v>0</v>
      </c>
      <c r="S33" s="14">
        <f t="shared" si="4"/>
        <v>0</v>
      </c>
      <c r="T33" s="14">
        <f t="shared" si="5"/>
        <v>0</v>
      </c>
      <c r="V33" s="101"/>
      <c r="W33" s="101"/>
      <c r="X33" s="116"/>
      <c r="Y33" s="101"/>
      <c r="Z33" s="101"/>
      <c r="AA33" s="101"/>
      <c r="AB33" s="101"/>
      <c r="AC33" s="101"/>
      <c r="AD33" s="101"/>
      <c r="AE33" s="101"/>
      <c r="AF33" s="101"/>
      <c r="AG33" s="101"/>
      <c r="AH33" s="101"/>
      <c r="AI33" s="101"/>
      <c r="AJ33" s="110"/>
      <c r="AN33" s="109"/>
    </row>
    <row r="34" spans="1:40" s="13" customFormat="1" ht="15.75">
      <c r="A34" s="12">
        <v>281</v>
      </c>
      <c r="B34" s="13" t="s">
        <v>25</v>
      </c>
      <c r="C34" s="14"/>
      <c r="D34" s="14"/>
      <c r="E34" s="14">
        <f t="shared" si="0"/>
        <v>0</v>
      </c>
      <c r="F34" s="14"/>
      <c r="G34" s="14"/>
      <c r="H34" s="14">
        <f t="shared" si="1"/>
        <v>0</v>
      </c>
      <c r="I34" s="14"/>
      <c r="J34" s="14"/>
      <c r="K34" s="14"/>
      <c r="L34" s="14"/>
      <c r="M34" s="14"/>
      <c r="N34" s="14"/>
      <c r="O34" s="14"/>
      <c r="P34" s="14"/>
      <c r="Q34" s="14">
        <f t="shared" si="2"/>
        <v>0</v>
      </c>
      <c r="R34" s="14">
        <f t="shared" si="3"/>
        <v>0</v>
      </c>
      <c r="S34" s="14">
        <f t="shared" si="4"/>
        <v>0</v>
      </c>
      <c r="T34" s="14">
        <f t="shared" si="5"/>
        <v>0</v>
      </c>
      <c r="V34" s="101"/>
      <c r="W34" s="101"/>
      <c r="X34" s="116"/>
      <c r="Y34" s="101"/>
      <c r="Z34" s="101"/>
      <c r="AA34" s="101"/>
      <c r="AB34" s="101"/>
      <c r="AC34" s="101"/>
      <c r="AD34" s="101"/>
      <c r="AE34" s="101"/>
      <c r="AF34" s="101"/>
      <c r="AG34" s="101"/>
      <c r="AH34" s="101"/>
      <c r="AI34" s="101"/>
      <c r="AJ34" s="110"/>
      <c r="AN34" s="109"/>
    </row>
    <row r="35" spans="1:40" s="13" customFormat="1" ht="15.75">
      <c r="A35" s="12">
        <v>288</v>
      </c>
      <c r="B35" s="13" t="s">
        <v>26</v>
      </c>
      <c r="C35" s="14"/>
      <c r="D35" s="14"/>
      <c r="E35" s="14">
        <f t="shared" si="0"/>
        <v>0</v>
      </c>
      <c r="F35" s="14"/>
      <c r="G35" s="14"/>
      <c r="H35" s="14">
        <f t="shared" si="1"/>
        <v>0</v>
      </c>
      <c r="I35" s="14"/>
      <c r="J35" s="14"/>
      <c r="K35" s="14"/>
      <c r="L35" s="14"/>
      <c r="M35" s="14"/>
      <c r="N35" s="14"/>
      <c r="O35" s="14"/>
      <c r="P35" s="14"/>
      <c r="Q35" s="14">
        <f t="shared" si="2"/>
        <v>0</v>
      </c>
      <c r="R35" s="14">
        <f t="shared" si="3"/>
        <v>0</v>
      </c>
      <c r="S35" s="14">
        <f t="shared" si="4"/>
        <v>0</v>
      </c>
      <c r="T35" s="14">
        <f t="shared" si="5"/>
        <v>0</v>
      </c>
      <c r="V35" s="101"/>
      <c r="W35" s="101"/>
      <c r="X35" s="116"/>
      <c r="Y35" s="101"/>
      <c r="Z35" s="101"/>
      <c r="AA35" s="101"/>
      <c r="AB35" s="101"/>
      <c r="AC35" s="101"/>
      <c r="AD35" s="101"/>
      <c r="AE35" s="101"/>
      <c r="AF35" s="101"/>
      <c r="AG35" s="101"/>
      <c r="AH35" s="101"/>
      <c r="AI35" s="101"/>
      <c r="AJ35" s="110"/>
      <c r="AK35" s="110"/>
      <c r="AL35" s="110"/>
      <c r="AM35" s="110"/>
      <c r="AN35" s="109"/>
    </row>
    <row r="36" spans="1:40" s="13" customFormat="1" ht="15.75">
      <c r="A36" s="12">
        <v>291</v>
      </c>
      <c r="B36" s="13" t="s">
        <v>27</v>
      </c>
      <c r="C36" s="14"/>
      <c r="D36" s="14"/>
      <c r="E36" s="14">
        <f t="shared" si="0"/>
        <v>0</v>
      </c>
      <c r="F36" s="14"/>
      <c r="G36" s="14"/>
      <c r="H36" s="14">
        <f t="shared" si="1"/>
        <v>0</v>
      </c>
      <c r="I36" s="14"/>
      <c r="J36" s="14"/>
      <c r="K36" s="14"/>
      <c r="L36" s="14"/>
      <c r="M36" s="14"/>
      <c r="N36" s="14"/>
      <c r="O36" s="14"/>
      <c r="P36" s="14"/>
      <c r="Q36" s="14">
        <f t="shared" si="2"/>
        <v>0</v>
      </c>
      <c r="R36" s="14">
        <f t="shared" si="3"/>
        <v>0</v>
      </c>
      <c r="S36" s="14">
        <f t="shared" si="4"/>
        <v>0</v>
      </c>
      <c r="T36" s="14">
        <f t="shared" si="5"/>
        <v>0</v>
      </c>
      <c r="V36" s="101"/>
      <c r="W36" s="101"/>
      <c r="X36" s="116"/>
      <c r="Y36" s="101"/>
      <c r="Z36" s="101"/>
      <c r="AA36" s="101"/>
      <c r="AB36" s="101"/>
      <c r="AC36" s="101"/>
      <c r="AD36" s="101"/>
      <c r="AE36" s="101"/>
      <c r="AF36" s="101"/>
      <c r="AG36" s="101"/>
      <c r="AH36" s="101"/>
      <c r="AI36" s="101"/>
      <c r="AJ36" s="110"/>
      <c r="AK36" s="110"/>
      <c r="AL36" s="110"/>
      <c r="AM36" s="110"/>
      <c r="AN36" s="109"/>
    </row>
    <row r="37" spans="1:40" s="13" customFormat="1" ht="15.75">
      <c r="A37" s="12">
        <v>305</v>
      </c>
      <c r="B37" s="13" t="s">
        <v>28</v>
      </c>
      <c r="C37" s="14"/>
      <c r="D37" s="14"/>
      <c r="E37" s="14">
        <f t="shared" si="0"/>
        <v>0</v>
      </c>
      <c r="F37" s="14"/>
      <c r="G37" s="14"/>
      <c r="H37" s="14">
        <f t="shared" si="1"/>
        <v>0</v>
      </c>
      <c r="I37" s="14"/>
      <c r="J37" s="14"/>
      <c r="K37" s="14"/>
      <c r="L37" s="14"/>
      <c r="M37" s="14"/>
      <c r="N37" s="14"/>
      <c r="O37" s="14"/>
      <c r="P37" s="14"/>
      <c r="Q37" s="14">
        <f t="shared" si="2"/>
        <v>0</v>
      </c>
      <c r="R37" s="14">
        <f t="shared" si="3"/>
        <v>0</v>
      </c>
      <c r="S37" s="14">
        <f t="shared" si="4"/>
        <v>0</v>
      </c>
      <c r="T37" s="14">
        <f t="shared" si="5"/>
        <v>0</v>
      </c>
      <c r="V37" s="101"/>
      <c r="W37" s="101"/>
      <c r="X37" s="116"/>
      <c r="Y37" s="101"/>
      <c r="Z37" s="101"/>
      <c r="AA37" s="101"/>
      <c r="AB37" s="101"/>
      <c r="AC37" s="101"/>
      <c r="AD37" s="101"/>
      <c r="AE37" s="101"/>
      <c r="AF37" s="101"/>
      <c r="AG37" s="101"/>
      <c r="AH37" s="101"/>
      <c r="AI37" s="101"/>
      <c r="AJ37" s="110"/>
      <c r="AK37" s="110"/>
      <c r="AL37" s="110"/>
      <c r="AM37" s="110"/>
      <c r="AN37" s="109"/>
    </row>
    <row r="38" spans="1:40" s="13" customFormat="1" ht="15.75">
      <c r="A38" s="12">
        <v>307</v>
      </c>
      <c r="B38" s="13" t="s">
        <v>29</v>
      </c>
      <c r="C38" s="14"/>
      <c r="D38" s="14"/>
      <c r="E38" s="14">
        <f t="shared" si="0"/>
        <v>0</v>
      </c>
      <c r="F38" s="14"/>
      <c r="G38" s="14"/>
      <c r="H38" s="14">
        <f t="shared" si="1"/>
        <v>0</v>
      </c>
      <c r="I38" s="14"/>
      <c r="J38" s="14"/>
      <c r="K38" s="14"/>
      <c r="L38" s="14"/>
      <c r="M38" s="14"/>
      <c r="N38" s="14"/>
      <c r="O38" s="14"/>
      <c r="P38" s="14"/>
      <c r="Q38" s="14">
        <f t="shared" si="2"/>
        <v>0</v>
      </c>
      <c r="R38" s="14">
        <f t="shared" si="3"/>
        <v>0</v>
      </c>
      <c r="S38" s="14">
        <f t="shared" si="4"/>
        <v>0</v>
      </c>
      <c r="T38" s="14">
        <f t="shared" si="5"/>
        <v>0</v>
      </c>
      <c r="V38" s="101"/>
      <c r="W38" s="101"/>
      <c r="X38" s="116"/>
      <c r="Y38" s="101"/>
      <c r="Z38" s="101"/>
      <c r="AA38" s="101"/>
      <c r="AB38" s="101"/>
      <c r="AC38" s="101"/>
      <c r="AD38" s="101"/>
      <c r="AE38" s="101"/>
      <c r="AF38" s="101"/>
      <c r="AG38" s="101"/>
      <c r="AH38" s="101"/>
      <c r="AI38" s="101"/>
      <c r="AJ38" s="110"/>
      <c r="AK38" s="110"/>
      <c r="AL38" s="110"/>
      <c r="AM38" s="110"/>
      <c r="AN38" s="109"/>
    </row>
    <row r="39" spans="1:40" s="13" customFormat="1" ht="15.75">
      <c r="A39" s="12">
        <v>315</v>
      </c>
      <c r="B39" s="13" t="s">
        <v>30</v>
      </c>
      <c r="C39" s="14"/>
      <c r="D39" s="14"/>
      <c r="E39" s="14">
        <f t="shared" si="0"/>
        <v>0</v>
      </c>
      <c r="F39" s="14"/>
      <c r="G39" s="14"/>
      <c r="H39" s="14">
        <f t="shared" si="1"/>
        <v>0</v>
      </c>
      <c r="I39" s="14"/>
      <c r="J39" s="14"/>
      <c r="K39" s="14"/>
      <c r="L39" s="14"/>
      <c r="M39" s="14"/>
      <c r="N39" s="14"/>
      <c r="O39" s="14"/>
      <c r="P39" s="14"/>
      <c r="Q39" s="14">
        <f t="shared" si="2"/>
        <v>0</v>
      </c>
      <c r="R39" s="14">
        <f t="shared" si="3"/>
        <v>0</v>
      </c>
      <c r="S39" s="14">
        <f t="shared" si="4"/>
        <v>0</v>
      </c>
      <c r="T39" s="14">
        <f t="shared" si="5"/>
        <v>0</v>
      </c>
      <c r="V39" s="101"/>
      <c r="W39" s="101"/>
      <c r="X39" s="116"/>
      <c r="Y39" s="101"/>
      <c r="Z39" s="101"/>
      <c r="AA39" s="101"/>
      <c r="AB39" s="101"/>
      <c r="AC39" s="101"/>
      <c r="AD39" s="101"/>
      <c r="AE39" s="101"/>
      <c r="AF39" s="101"/>
      <c r="AG39" s="101"/>
      <c r="AH39" s="101"/>
      <c r="AI39" s="101"/>
      <c r="AJ39" s="110"/>
      <c r="AK39" s="110"/>
      <c r="AL39" s="110"/>
      <c r="AM39" s="110"/>
      <c r="AN39" s="109"/>
    </row>
    <row r="40" spans="1:40" s="13" customFormat="1" ht="15.75">
      <c r="A40" s="12">
        <v>317</v>
      </c>
      <c r="B40" s="13" t="s">
        <v>31</v>
      </c>
      <c r="C40" s="14"/>
      <c r="D40" s="14"/>
      <c r="E40" s="14">
        <f t="shared" si="0"/>
        <v>0</v>
      </c>
      <c r="F40" s="14"/>
      <c r="G40" s="14"/>
      <c r="H40" s="14">
        <f t="shared" si="1"/>
        <v>0</v>
      </c>
      <c r="I40" s="14"/>
      <c r="J40" s="14"/>
      <c r="K40" s="14"/>
      <c r="L40" s="14"/>
      <c r="M40" s="14"/>
      <c r="N40" s="14"/>
      <c r="O40" s="14"/>
      <c r="P40" s="14"/>
      <c r="Q40" s="14">
        <f t="shared" si="2"/>
        <v>0</v>
      </c>
      <c r="R40" s="14">
        <f t="shared" si="3"/>
        <v>0</v>
      </c>
      <c r="S40" s="14">
        <f t="shared" si="4"/>
        <v>0</v>
      </c>
      <c r="T40" s="14">
        <f t="shared" si="5"/>
        <v>0</v>
      </c>
      <c r="V40" s="101"/>
      <c r="W40" s="101"/>
      <c r="X40" s="116"/>
      <c r="Y40" s="101"/>
      <c r="Z40" s="101"/>
      <c r="AA40" s="101"/>
      <c r="AB40" s="101"/>
      <c r="AC40" s="101"/>
      <c r="AD40" s="101"/>
      <c r="AE40" s="101"/>
      <c r="AF40" s="101"/>
      <c r="AG40" s="101"/>
      <c r="AH40" s="101"/>
      <c r="AI40" s="101"/>
      <c r="AJ40" s="110"/>
      <c r="AK40" s="110"/>
      <c r="AL40" s="110"/>
      <c r="AM40" s="110"/>
      <c r="AN40" s="109"/>
    </row>
    <row r="41" spans="1:40" s="13" customFormat="1" ht="15.75">
      <c r="A41" s="12">
        <v>330</v>
      </c>
      <c r="B41" s="13" t="s">
        <v>32</v>
      </c>
      <c r="C41" s="14"/>
      <c r="D41" s="14"/>
      <c r="E41" s="14">
        <f t="shared" si="0"/>
        <v>0</v>
      </c>
      <c r="F41" s="14"/>
      <c r="G41" s="14"/>
      <c r="H41" s="14">
        <f t="shared" si="1"/>
        <v>0</v>
      </c>
      <c r="I41" s="14"/>
      <c r="J41" s="14"/>
      <c r="K41" s="14"/>
      <c r="L41" s="14"/>
      <c r="M41" s="14"/>
      <c r="N41" s="14"/>
      <c r="O41" s="14"/>
      <c r="P41" s="14"/>
      <c r="Q41" s="14">
        <f t="shared" si="2"/>
        <v>0</v>
      </c>
      <c r="R41" s="14">
        <f t="shared" si="3"/>
        <v>0</v>
      </c>
      <c r="S41" s="14">
        <f t="shared" si="4"/>
        <v>0</v>
      </c>
      <c r="T41" s="14">
        <f t="shared" si="5"/>
        <v>0</v>
      </c>
      <c r="V41" s="101"/>
      <c r="W41" s="101"/>
      <c r="X41" s="116"/>
      <c r="Y41" s="101"/>
      <c r="Z41" s="101"/>
      <c r="AA41" s="101"/>
      <c r="AB41" s="101"/>
      <c r="AC41" s="101"/>
      <c r="AD41" s="101"/>
      <c r="AE41" s="101"/>
      <c r="AF41" s="101"/>
      <c r="AG41" s="101"/>
      <c r="AH41" s="101"/>
      <c r="AI41" s="101"/>
      <c r="AJ41" s="110"/>
      <c r="AK41" s="110"/>
      <c r="AL41" s="110"/>
      <c r="AM41" s="110"/>
      <c r="AN41" s="109"/>
    </row>
    <row r="42" spans="1:40" s="13" customFormat="1" ht="15.75">
      <c r="A42" s="12">
        <v>335</v>
      </c>
      <c r="B42" s="13" t="s">
        <v>33</v>
      </c>
      <c r="C42" s="14"/>
      <c r="D42" s="14"/>
      <c r="E42" s="14">
        <f t="shared" si="0"/>
        <v>0</v>
      </c>
      <c r="F42" s="14"/>
      <c r="G42" s="14"/>
      <c r="H42" s="14">
        <f t="shared" si="1"/>
        <v>0</v>
      </c>
      <c r="I42" s="14"/>
      <c r="J42" s="14"/>
      <c r="K42" s="14"/>
      <c r="L42" s="14"/>
      <c r="M42" s="14"/>
      <c r="N42" s="14"/>
      <c r="O42" s="14"/>
      <c r="P42" s="14"/>
      <c r="Q42" s="14">
        <f t="shared" si="2"/>
        <v>0</v>
      </c>
      <c r="R42" s="14">
        <f t="shared" si="3"/>
        <v>0</v>
      </c>
      <c r="S42" s="14">
        <f t="shared" si="4"/>
        <v>0</v>
      </c>
      <c r="T42" s="14">
        <f t="shared" si="5"/>
        <v>0</v>
      </c>
      <c r="V42" s="101"/>
      <c r="W42" s="101"/>
      <c r="X42" s="116"/>
      <c r="Y42" s="101"/>
      <c r="Z42" s="101"/>
      <c r="AA42" s="101"/>
      <c r="AB42" s="101"/>
      <c r="AC42" s="101"/>
      <c r="AD42" s="101"/>
      <c r="AE42" s="101"/>
      <c r="AF42" s="101"/>
      <c r="AG42" s="101"/>
      <c r="AH42" s="101"/>
      <c r="AI42" s="101"/>
      <c r="AJ42" s="110"/>
      <c r="AK42" s="110"/>
      <c r="AL42" s="110"/>
      <c r="AM42" s="110"/>
      <c r="AN42" s="109"/>
    </row>
    <row r="43" spans="1:40" s="13" customFormat="1" ht="15.75">
      <c r="A43" s="12">
        <v>640</v>
      </c>
      <c r="B43" s="13" t="s">
        <v>34</v>
      </c>
      <c r="C43" s="14"/>
      <c r="D43" s="14"/>
      <c r="E43" s="14">
        <f t="shared" si="0"/>
        <v>0</v>
      </c>
      <c r="F43" s="14"/>
      <c r="G43" s="14"/>
      <c r="H43" s="14">
        <f t="shared" si="1"/>
        <v>0</v>
      </c>
      <c r="I43" s="14"/>
      <c r="J43" s="14"/>
      <c r="K43" s="14"/>
      <c r="L43" s="14"/>
      <c r="M43" s="14"/>
      <c r="N43" s="14"/>
      <c r="O43" s="14"/>
      <c r="P43" s="14"/>
      <c r="Q43" s="14">
        <f t="shared" si="2"/>
        <v>0</v>
      </c>
      <c r="R43" s="14">
        <f t="shared" si="3"/>
        <v>0</v>
      </c>
      <c r="S43" s="14">
        <f t="shared" si="4"/>
        <v>0</v>
      </c>
      <c r="T43" s="14">
        <f t="shared" si="5"/>
        <v>0</v>
      </c>
      <c r="V43" s="101"/>
      <c r="W43" s="101"/>
      <c r="X43" s="116"/>
      <c r="Y43" s="101"/>
      <c r="Z43" s="101"/>
      <c r="AA43" s="101"/>
      <c r="AB43" s="101"/>
      <c r="AC43" s="101"/>
      <c r="AD43" s="101"/>
      <c r="AE43" s="101"/>
      <c r="AF43" s="101"/>
      <c r="AG43" s="101"/>
      <c r="AH43" s="101"/>
      <c r="AI43" s="101"/>
      <c r="AJ43" s="110"/>
      <c r="AK43" s="110"/>
      <c r="AL43" s="110"/>
      <c r="AM43" s="110"/>
      <c r="AN43" s="109"/>
    </row>
    <row r="44" spans="1:40" s="13" customFormat="1" ht="15.75">
      <c r="A44" s="12">
        <v>655</v>
      </c>
      <c r="B44" s="13" t="s">
        <v>35</v>
      </c>
      <c r="C44" s="14"/>
      <c r="D44" s="14"/>
      <c r="E44" s="14">
        <f t="shared" si="0"/>
        <v>0</v>
      </c>
      <c r="F44" s="14"/>
      <c r="G44" s="14"/>
      <c r="H44" s="14">
        <f t="shared" si="1"/>
        <v>0</v>
      </c>
      <c r="I44" s="14"/>
      <c r="J44" s="14"/>
      <c r="K44" s="14"/>
      <c r="L44" s="14"/>
      <c r="M44" s="14"/>
      <c r="N44" s="14"/>
      <c r="O44" s="14"/>
      <c r="P44" s="14"/>
      <c r="Q44" s="14">
        <f t="shared" si="2"/>
        <v>0</v>
      </c>
      <c r="R44" s="14">
        <f t="shared" si="3"/>
        <v>0</v>
      </c>
      <c r="S44" s="14">
        <f t="shared" si="4"/>
        <v>0</v>
      </c>
      <c r="T44" s="14">
        <f t="shared" si="5"/>
        <v>0</v>
      </c>
      <c r="V44" s="101"/>
      <c r="W44" s="101"/>
      <c r="X44" s="116"/>
      <c r="Y44" s="101"/>
      <c r="Z44" s="101"/>
      <c r="AA44" s="101"/>
      <c r="AB44" s="101"/>
      <c r="AC44" s="101"/>
      <c r="AD44" s="101"/>
      <c r="AE44" s="101"/>
      <c r="AF44" s="101"/>
      <c r="AG44" s="101"/>
      <c r="AH44" s="101"/>
      <c r="AI44" s="101"/>
      <c r="AJ44" s="110"/>
      <c r="AK44" s="110"/>
      <c r="AL44" s="110"/>
      <c r="AM44" s="110"/>
      <c r="AN44" s="109"/>
    </row>
    <row r="45" spans="1:40" s="13" customFormat="1" ht="15.75">
      <c r="A45" s="12">
        <v>680</v>
      </c>
      <c r="B45" s="13" t="s">
        <v>36</v>
      </c>
      <c r="C45" s="14"/>
      <c r="D45" s="14"/>
      <c r="E45" s="14">
        <f t="shared" si="0"/>
        <v>0</v>
      </c>
      <c r="F45" s="14"/>
      <c r="G45" s="14"/>
      <c r="H45" s="14">
        <f t="shared" si="1"/>
        <v>0</v>
      </c>
      <c r="I45" s="14"/>
      <c r="J45" s="14"/>
      <c r="K45" s="14"/>
      <c r="L45" s="14"/>
      <c r="M45" s="14"/>
      <c r="N45" s="14"/>
      <c r="O45" s="14"/>
      <c r="P45" s="14"/>
      <c r="Q45" s="14">
        <f t="shared" si="2"/>
        <v>0</v>
      </c>
      <c r="R45" s="14">
        <f t="shared" si="3"/>
        <v>0</v>
      </c>
      <c r="S45" s="14">
        <f t="shared" si="4"/>
        <v>0</v>
      </c>
      <c r="T45" s="14">
        <f t="shared" si="5"/>
        <v>0</v>
      </c>
      <c r="V45" s="101"/>
      <c r="W45" s="101"/>
      <c r="X45" s="116"/>
      <c r="Y45" s="101"/>
      <c r="Z45" s="101"/>
      <c r="AA45" s="101"/>
      <c r="AB45" s="101"/>
      <c r="AC45" s="101"/>
      <c r="AD45" s="101"/>
      <c r="AE45" s="101"/>
      <c r="AF45" s="101"/>
      <c r="AG45" s="101"/>
      <c r="AH45" s="101"/>
      <c r="AI45" s="101"/>
      <c r="AJ45" s="110"/>
      <c r="AK45" s="110"/>
      <c r="AL45" s="110"/>
      <c r="AM45" s="110"/>
      <c r="AN45" s="109"/>
    </row>
    <row r="46" spans="1:40" s="13" customFormat="1" ht="15.75">
      <c r="A46" s="12">
        <v>695</v>
      </c>
      <c r="B46" s="13" t="s">
        <v>37</v>
      </c>
      <c r="C46" s="14"/>
      <c r="D46" s="14"/>
      <c r="E46" s="14">
        <f t="shared" si="0"/>
        <v>0</v>
      </c>
      <c r="F46" s="14"/>
      <c r="G46" s="14"/>
      <c r="H46" s="14">
        <f t="shared" si="1"/>
        <v>0</v>
      </c>
      <c r="I46" s="14"/>
      <c r="J46" s="14"/>
      <c r="K46" s="14"/>
      <c r="L46" s="14"/>
      <c r="M46" s="14"/>
      <c r="N46" s="14"/>
      <c r="O46" s="14"/>
      <c r="P46" s="14"/>
      <c r="Q46" s="14">
        <f t="shared" si="2"/>
        <v>0</v>
      </c>
      <c r="R46" s="14">
        <f t="shared" si="3"/>
        <v>0</v>
      </c>
      <c r="S46" s="14">
        <f t="shared" si="4"/>
        <v>0</v>
      </c>
      <c r="T46" s="14">
        <f t="shared" si="5"/>
        <v>0</v>
      </c>
      <c r="V46" s="101"/>
      <c r="W46" s="101"/>
      <c r="X46" s="116"/>
      <c r="Y46" s="101"/>
      <c r="Z46" s="101"/>
      <c r="AA46" s="101"/>
      <c r="AB46" s="101"/>
      <c r="AC46" s="101"/>
      <c r="AD46" s="101"/>
      <c r="AE46" s="101"/>
      <c r="AF46" s="101"/>
      <c r="AG46" s="101"/>
      <c r="AH46" s="101"/>
      <c r="AI46" s="101"/>
      <c r="AJ46" s="110"/>
      <c r="AK46" s="110"/>
      <c r="AL46" s="110"/>
      <c r="AM46" s="110"/>
      <c r="AN46" s="109"/>
    </row>
    <row r="47" spans="1:40" s="13" customFormat="1" ht="16.5" thickBot="1">
      <c r="A47" s="12">
        <v>766</v>
      </c>
      <c r="B47" s="13" t="s">
        <v>38</v>
      </c>
      <c r="C47" s="14"/>
      <c r="D47" s="14"/>
      <c r="E47" s="14">
        <f t="shared" si="0"/>
        <v>0</v>
      </c>
      <c r="F47" s="14"/>
      <c r="G47" s="14"/>
      <c r="H47" s="14">
        <f t="shared" si="1"/>
        <v>0</v>
      </c>
      <c r="I47" s="14"/>
      <c r="J47" s="14"/>
      <c r="K47" s="14"/>
      <c r="L47" s="14"/>
      <c r="M47" s="14"/>
      <c r="N47" s="14"/>
      <c r="O47" s="14"/>
      <c r="P47" s="14"/>
      <c r="Q47" s="14">
        <f t="shared" si="2"/>
        <v>0</v>
      </c>
      <c r="R47" s="14">
        <f t="shared" si="3"/>
        <v>0</v>
      </c>
      <c r="S47" s="14">
        <f t="shared" si="4"/>
        <v>0</v>
      </c>
      <c r="T47" s="14">
        <f t="shared" si="5"/>
        <v>0</v>
      </c>
      <c r="V47" s="101"/>
      <c r="W47" s="101"/>
      <c r="X47" s="116"/>
      <c r="Y47" s="101"/>
      <c r="Z47" s="101"/>
      <c r="AA47" s="101"/>
      <c r="AB47" s="101"/>
      <c r="AC47" s="101"/>
      <c r="AD47" s="101"/>
      <c r="AE47" s="101"/>
      <c r="AF47" s="101"/>
      <c r="AG47" s="101"/>
      <c r="AH47" s="101"/>
      <c r="AI47" s="101"/>
      <c r="AJ47" s="110"/>
      <c r="AK47" s="110"/>
      <c r="AL47" s="110"/>
      <c r="AM47" s="110"/>
      <c r="AN47" s="109"/>
    </row>
    <row r="48" spans="1:40" s="13" customFormat="1" ht="16.5" thickBot="1">
      <c r="A48" s="36">
        <v>999</v>
      </c>
      <c r="B48" s="37" t="s">
        <v>150</v>
      </c>
      <c r="C48" s="39">
        <f t="shared" ref="C48:T48" si="6">SUM(C10:C47)</f>
        <v>0</v>
      </c>
      <c r="D48" s="38">
        <f t="shared" si="6"/>
        <v>0</v>
      </c>
      <c r="E48" s="40">
        <f t="shared" si="6"/>
        <v>0</v>
      </c>
      <c r="F48" s="39">
        <f t="shared" ref="F48:H48" si="7">SUM(F10:F47)</f>
        <v>0</v>
      </c>
      <c r="G48" s="38">
        <f t="shared" si="7"/>
        <v>0</v>
      </c>
      <c r="H48" s="40">
        <f t="shared" si="7"/>
        <v>0</v>
      </c>
      <c r="I48" s="39">
        <f t="shared" si="6"/>
        <v>0</v>
      </c>
      <c r="J48" s="38">
        <f t="shared" si="6"/>
        <v>0</v>
      </c>
      <c r="K48" s="40">
        <f t="shared" si="6"/>
        <v>0</v>
      </c>
      <c r="L48" s="39">
        <f t="shared" si="6"/>
        <v>0</v>
      </c>
      <c r="M48" s="38">
        <f t="shared" si="6"/>
        <v>0</v>
      </c>
      <c r="N48" s="40">
        <f t="shared" si="6"/>
        <v>0</v>
      </c>
      <c r="O48" s="39">
        <f t="shared" si="6"/>
        <v>0</v>
      </c>
      <c r="P48" s="38">
        <f t="shared" si="6"/>
        <v>0</v>
      </c>
      <c r="Q48" s="40">
        <f t="shared" si="6"/>
        <v>0</v>
      </c>
      <c r="R48" s="39">
        <f t="shared" si="6"/>
        <v>0</v>
      </c>
      <c r="S48" s="38">
        <f t="shared" si="6"/>
        <v>0</v>
      </c>
      <c r="T48" s="40">
        <f t="shared" si="6"/>
        <v>0</v>
      </c>
      <c r="V48" s="101"/>
      <c r="W48" s="101"/>
      <c r="X48" s="101"/>
      <c r="Y48" s="101"/>
      <c r="Z48" s="101"/>
      <c r="AA48" s="101"/>
      <c r="AB48" s="101"/>
      <c r="AC48" s="101"/>
      <c r="AD48" s="101"/>
      <c r="AE48" s="101"/>
      <c r="AF48" s="101"/>
      <c r="AG48" s="101"/>
      <c r="AH48" s="101"/>
      <c r="AI48" s="101"/>
      <c r="AJ48" s="111"/>
      <c r="AK48" s="111"/>
      <c r="AL48" s="111"/>
      <c r="AM48" s="111"/>
      <c r="AN48" s="100"/>
    </row>
    <row r="49" spans="2:35" ht="12" thickBot="1">
      <c r="K49" s="118"/>
      <c r="V49" s="117"/>
      <c r="W49" s="117"/>
      <c r="X49" s="117"/>
      <c r="Y49" s="117"/>
      <c r="Z49" s="117"/>
      <c r="AA49" s="117"/>
      <c r="AB49" s="117"/>
      <c r="AC49" s="117"/>
      <c r="AD49" s="117"/>
      <c r="AE49" s="117"/>
      <c r="AF49" s="117"/>
      <c r="AG49" s="117"/>
      <c r="AH49" s="117"/>
      <c r="AI49" s="117"/>
    </row>
    <row r="50" spans="2:35" ht="16.5" thickBot="1">
      <c r="B50" s="86"/>
      <c r="S50" s="88"/>
      <c r="T50" s="87"/>
      <c r="V50" s="117"/>
      <c r="W50" s="117"/>
      <c r="X50" s="117"/>
      <c r="Y50" s="117"/>
      <c r="Z50" s="117"/>
      <c r="AA50" s="117"/>
      <c r="AB50" s="117"/>
      <c r="AC50" s="117"/>
      <c r="AD50" s="117"/>
      <c r="AE50" s="117"/>
      <c r="AF50" s="117"/>
      <c r="AG50" s="117"/>
      <c r="AH50" s="117"/>
      <c r="AI50" s="117"/>
    </row>
    <row r="51" spans="2:35">
      <c r="N51" s="118"/>
      <c r="V51" s="117"/>
      <c r="W51" s="117"/>
      <c r="X51" s="117"/>
      <c r="Y51" s="117"/>
      <c r="Z51" s="117"/>
      <c r="AA51" s="117"/>
      <c r="AB51" s="117"/>
      <c r="AC51" s="117"/>
      <c r="AD51" s="117"/>
      <c r="AE51" s="117"/>
      <c r="AF51" s="117"/>
      <c r="AG51" s="117"/>
      <c r="AH51" s="117"/>
      <c r="AI51" s="117"/>
    </row>
  </sheetData>
  <autoFilter ref="A9:AN50"/>
  <phoneticPr fontId="0" type="noConversion"/>
  <pageMargins left="0.24" right="0.16" top="0.61" bottom="0.38" header="0.5" footer="0.17"/>
  <pageSetup scale="57"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DESE-231-44616</_dlc_DocId>
    <_dlc_DocIdUrl xmlns="733efe1c-5bbe-4968-87dc-d400e65c879f">
      <Url>https://sharepoint.doemass.org/ese/webteam/cps/_layouts/DocIdRedir.aspx?ID=DESE-231-44616</Url>
      <Description>DESE-231-44616</Description>
    </_dlc_DocIdUrl>
  </documentManagement>
</p:properties>
</file>

<file path=customXml/itemProps1.xml><?xml version="1.0" encoding="utf-8"?>
<ds:datastoreItem xmlns:ds="http://schemas.openxmlformats.org/officeDocument/2006/customXml" ds:itemID="{092B655B-AF00-4B26-990A-24DBE911AD0D}">
  <ds:schemaRefs>
    <ds:schemaRef ds:uri="http://schemas.microsoft.com/sharepoint/v3/contenttype/forms"/>
  </ds:schemaRefs>
</ds:datastoreItem>
</file>

<file path=customXml/itemProps2.xml><?xml version="1.0" encoding="utf-8"?>
<ds:datastoreItem xmlns:ds="http://schemas.openxmlformats.org/officeDocument/2006/customXml" ds:itemID="{7E2EA774-5ED9-4FAF-ACE9-F1E90ED2D765}">
  <ds:schemaRefs>
    <ds:schemaRef ds:uri="http://schemas.microsoft.com/sharepoint/events"/>
  </ds:schemaRefs>
</ds:datastoreItem>
</file>

<file path=customXml/itemProps3.xml><?xml version="1.0" encoding="utf-8"?>
<ds:datastoreItem xmlns:ds="http://schemas.openxmlformats.org/officeDocument/2006/customXml" ds:itemID="{5D817085-7064-4EFA-8981-62A60E558A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63E93D6-7B09-4A8D-BBDB-8B8A5F3DF312}">
  <ds:schemaRefs>
    <ds:schemaRef ds:uri="http://schemas.openxmlformats.org/package/2006/metadata/core-properties"/>
    <ds:schemaRef ds:uri="http://purl.org/dc/terms/"/>
    <ds:schemaRef ds:uri="http://schemas.microsoft.com/office/2006/metadata/properties"/>
    <ds:schemaRef ds:uri="733efe1c-5bbe-4968-87dc-d400e65c879f"/>
    <ds:schemaRef ds:uri="http://purl.org/dc/elements/1.1/"/>
    <ds:schemaRef ds:uri="0a4e05da-b9bc-4326-ad73-01ef31b95567"/>
    <ds:schemaRef ds:uri="http://schemas.microsoft.com/office/infopath/2007/PartnerControls"/>
    <ds:schemaRef ds:uri="http://www.w3.org/XML/1998/namespace"/>
    <ds:schemaRef ds:uri="http://purl.org/dc/dcmitype/"/>
    <ds:schemaRef ds:uri="http://schemas.microsoft.com/office/2006/documentManagement/typ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Notes</vt:lpstr>
      <vt:lpstr>budget</vt:lpstr>
      <vt:lpstr>FY19 grant final</vt:lpstr>
      <vt:lpstr>FY19 Budget Assumptions</vt:lpstr>
      <vt:lpstr>FY19 grant prelim</vt:lpstr>
      <vt:lpstr>FY18 Metco SIMS</vt:lpstr>
      <vt:lpstr>provider sum</vt:lpstr>
      <vt:lpstr>FINAL</vt:lpstr>
      <vt:lpstr>budget!Print_Area</vt:lpstr>
      <vt:lpstr>'FY19 grant final'!Print_Area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METCO Allocations</dc:title>
  <dc:creator>DESE</dc:creator>
  <cp:lastModifiedBy>dzou</cp:lastModifiedBy>
  <cp:lastPrinted>2018-09-05T15:05:05Z</cp:lastPrinted>
  <dcterms:created xsi:type="dcterms:W3CDTF">2006-07-03T13:49:26Z</dcterms:created>
  <dcterms:modified xsi:type="dcterms:W3CDTF">2018-09-05T15:05:25Z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5 2018</vt:lpwstr>
  </property>
</Properties>
</file>