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codeName="ThisWorkbook" defaultThemeVersion="124226"/>
  <mc:AlternateContent xmlns:mc="http://schemas.openxmlformats.org/markup-compatibility/2006">
    <mc:Choice Requires="x15">
      <x15ac:absPath xmlns:x15ac="http://schemas.microsoft.com/office/spreadsheetml/2010/11/ac" url="C:\Users\dzou\Desktop\19815\"/>
    </mc:Choice>
  </mc:AlternateContent>
  <xr:revisionPtr revIDLastSave="0" documentId="13_ncr:1_{EEAC64E3-DF97-4B3B-91EC-DEA91083B48C}" xr6:coauthVersionLast="45" xr6:coauthVersionMax="45" xr10:uidLastSave="{00000000-0000-0000-0000-000000000000}"/>
  <bookViews>
    <workbookView xWindow="-120" yWindow="-120" windowWidth="29040" windowHeight="15840" tabRatio="665" xr2:uid="{00000000-000D-0000-FFFF-FFFF00000000}"/>
  </bookViews>
  <sheets>
    <sheet name="FY21 Final Allocations " sheetId="33" r:id="rId1"/>
    <sheet name="FY21 Budget Assumptions" sheetId="34" r:id="rId2"/>
    <sheet name="FY21 Final Calculations" sheetId="35" r:id="rId3"/>
    <sheet name="Enrollment Trend" sheetId="29" state="hidden" r:id="rId4"/>
  </sheets>
  <externalReferences>
    <externalReference r:id="rId5"/>
    <externalReference r:id="rId6"/>
    <externalReference r:id="rId7"/>
    <externalReference r:id="rId8"/>
  </externalReferences>
  <definedNames>
    <definedName name="_xlnm._FilterDatabase" localSheetId="3" hidden="1">'Enrollment Trend'!$A$3:$K$40</definedName>
    <definedName name="_xlnm._FilterDatabase" localSheetId="0" hidden="1">'FY21 Final Allocations '!$A$2:$H$40</definedName>
    <definedName name="_xlnm._FilterDatabase" localSheetId="2" hidden="1">'FY21 Final Calculations'!$A$3:$R$44</definedName>
    <definedName name="_Order1" hidden="1">255</definedName>
    <definedName name="base" localSheetId="3">#REF!</definedName>
    <definedName name="base" localSheetId="0">#REF!</definedName>
    <definedName name="base">#REF!</definedName>
    <definedName name="base1">#REF!</definedName>
    <definedName name="DATA21">'FY21 Final Allocations '!$A$3:$H$39</definedName>
    <definedName name="district.name">[1]Sheet3!$A$1:$B$527</definedName>
    <definedName name="enro">'Enrollment Trend'!$A$3:$K$40</definedName>
    <definedName name="PPHH">#REF!</definedName>
    <definedName name="PPHH21">'FY21 Final Calculations'!$A$3:$P$41</definedName>
    <definedName name="_xlnm.Print_Area" localSheetId="3">'Enrollment Trend'!$A$1:$I$41</definedName>
    <definedName name="rown" localSheetId="3">[2]budget!A:A L A I M F O [2]budget!1:1 [3]M!$E$3</definedName>
    <definedName name="rown" localSheetId="1">#REF! L A I M F O #REF! [3]M!$E$3</definedName>
    <definedName name="rown" localSheetId="0">#REF! L A I M F O #REF! [3]M!$E$3</definedName>
    <definedName name="rown" localSheetId="2">#REF! L A I M F O #REF! [3]M!$E$3</definedName>
    <definedName name="rown">#REF! L A I M F O #REF! [3]M!$E$3</definedName>
    <definedName name="rown1" localSheetId="1">[4]budget!A:A L A I M F O [4]budget!1:1 [3]M!$E$3</definedName>
    <definedName name="rown1" localSheetId="0">[4]budget!A:A L A I M F O [4]budget!1:1 [3]M!$E$3</definedName>
    <definedName name="rown1" localSheetId="2">[4]budget!A:A L A I M F O [4]budget!1:1 [3]M!$E$3</definedName>
    <definedName name="rown1">[4]budget!A:A L A I M F O [4]budget!1:1 [3]M!$E$3</definedName>
    <definedName name="supp" localSheetId="3">#REF!</definedName>
    <definedName name="supp" localSheetId="0">#REF!</definedName>
    <definedName name="supp">#REF!</definedName>
    <definedName name="supp1">#REF!</definedName>
    <definedName name="what" localSheetId="1">#REF! L A I M F O #REF! [3]M!$E$3</definedName>
    <definedName name="what" localSheetId="2">#REF! L A I M F O #REF! [3]M!$E$3</definedName>
    <definedName name="what">#REF! L A I M F O #REF! [3]M!$E$3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33" l="1"/>
  <c r="B8" i="34" l="1"/>
  <c r="D40" i="33" l="1"/>
  <c r="D44" i="33" s="1"/>
  <c r="P41" i="35" l="1"/>
  <c r="C42" i="35"/>
  <c r="D42" i="35" l="1"/>
  <c r="I41" i="35"/>
  <c r="E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 i="35"/>
  <c r="E15" i="33" l="1"/>
  <c r="E4" i="33" l="1"/>
  <c r="F4" i="33"/>
  <c r="E5" i="33"/>
  <c r="F5" i="33"/>
  <c r="E6" i="33"/>
  <c r="F6" i="33"/>
  <c r="E7" i="33"/>
  <c r="F7" i="33"/>
  <c r="E8" i="33"/>
  <c r="F8" i="33"/>
  <c r="E9" i="33"/>
  <c r="F9" i="33"/>
  <c r="E10" i="33"/>
  <c r="F10" i="33"/>
  <c r="E11" i="33"/>
  <c r="F11" i="33"/>
  <c r="E12" i="33"/>
  <c r="F12" i="33"/>
  <c r="E13" i="33"/>
  <c r="F13" i="33"/>
  <c r="E14" i="33"/>
  <c r="F14" i="33"/>
  <c r="F15" i="33"/>
  <c r="E16" i="33"/>
  <c r="F16" i="33"/>
  <c r="E17" i="33"/>
  <c r="F17" i="33"/>
  <c r="E18" i="33"/>
  <c r="F18" i="33"/>
  <c r="E19" i="33"/>
  <c r="F19" i="33"/>
  <c r="E20" i="33"/>
  <c r="F20" i="33"/>
  <c r="E21" i="33"/>
  <c r="F21" i="33"/>
  <c r="E22" i="33"/>
  <c r="F22" i="33"/>
  <c r="E23" i="33"/>
  <c r="F23" i="33"/>
  <c r="E24" i="33"/>
  <c r="F24" i="33"/>
  <c r="E25" i="33"/>
  <c r="F25" i="33"/>
  <c r="E26" i="33"/>
  <c r="F26" i="33"/>
  <c r="E27" i="33"/>
  <c r="F27" i="33"/>
  <c r="E28" i="33"/>
  <c r="F28" i="33"/>
  <c r="E29" i="33"/>
  <c r="F29" i="33"/>
  <c r="E30" i="33"/>
  <c r="F30" i="33"/>
  <c r="E31" i="33"/>
  <c r="F31" i="33"/>
  <c r="E32" i="33"/>
  <c r="F32" i="33"/>
  <c r="E33" i="33"/>
  <c r="F33" i="33"/>
  <c r="E34" i="33"/>
  <c r="F34" i="33"/>
  <c r="E35" i="33"/>
  <c r="F35" i="33"/>
  <c r="E36" i="33"/>
  <c r="F36" i="33"/>
  <c r="E37" i="33"/>
  <c r="F37" i="33"/>
  <c r="E38" i="33"/>
  <c r="F38" i="33"/>
  <c r="F39" i="33"/>
  <c r="E3" i="33"/>
  <c r="E40" i="29"/>
  <c r="F40" i="29"/>
  <c r="E4" i="29"/>
  <c r="E5" i="29"/>
  <c r="E6" i="29"/>
  <c r="E7" i="29"/>
  <c r="E8" i="29"/>
  <c r="E9" i="29"/>
  <c r="E10" i="29"/>
  <c r="E11" i="29"/>
  <c r="E12" i="29"/>
  <c r="E13" i="29"/>
  <c r="E14" i="29"/>
  <c r="E15" i="29"/>
  <c r="E16" i="29"/>
  <c r="E17" i="29"/>
  <c r="E18" i="29"/>
  <c r="E19" i="29"/>
  <c r="E20" i="29"/>
  <c r="E21" i="29"/>
  <c r="E22" i="29"/>
  <c r="E23" i="29"/>
  <c r="E24" i="29"/>
  <c r="E25" i="29"/>
  <c r="E26" i="29"/>
  <c r="E27" i="29"/>
  <c r="E28" i="29"/>
  <c r="E29" i="29"/>
  <c r="E30" i="29"/>
  <c r="E31" i="29"/>
  <c r="E32" i="29"/>
  <c r="E33" i="29"/>
  <c r="E34" i="29"/>
  <c r="E35" i="29"/>
  <c r="E36" i="29"/>
  <c r="E37" i="29"/>
  <c r="E38" i="29"/>
  <c r="E39" i="29"/>
  <c r="F4" i="29"/>
  <c r="F5" i="29"/>
  <c r="F6" i="29"/>
  <c r="F7" i="29"/>
  <c r="F8"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3" i="29"/>
  <c r="E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3" i="29"/>
  <c r="D4" i="29"/>
  <c r="D5" i="29"/>
  <c r="D6" i="29"/>
  <c r="D7" i="29"/>
  <c r="D8" i="29"/>
  <c r="D9"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3" i="29"/>
  <c r="G40" i="29"/>
  <c r="F3" i="33" l="1"/>
  <c r="G3" i="34"/>
  <c r="C40" i="33"/>
  <c r="C44" i="33" s="1"/>
  <c r="G4" i="34" l="1"/>
  <c r="G7" i="33"/>
  <c r="F8" i="35" s="1"/>
  <c r="I8" i="35" s="1"/>
  <c r="E40" i="33"/>
  <c r="F40" i="33"/>
  <c r="G11" i="33"/>
  <c r="F12" i="35" s="1"/>
  <c r="I12" i="35" s="1"/>
  <c r="G15" i="33"/>
  <c r="F16" i="35" s="1"/>
  <c r="I16" i="35" s="1"/>
  <c r="G19" i="33"/>
  <c r="F20" i="35" s="1"/>
  <c r="I20" i="35" s="1"/>
  <c r="G23" i="33"/>
  <c r="F24" i="35" s="1"/>
  <c r="I24" i="35" s="1"/>
  <c r="G27" i="33"/>
  <c r="F28" i="35" s="1"/>
  <c r="I28" i="35" s="1"/>
  <c r="G31" i="33"/>
  <c r="F32" i="35" s="1"/>
  <c r="I32" i="35" s="1"/>
  <c r="G35" i="33"/>
  <c r="F36" i="35" s="1"/>
  <c r="I36" i="35" s="1"/>
  <c r="G39" i="33"/>
  <c r="F40" i="35" s="1"/>
  <c r="I40" i="35" s="1"/>
  <c r="E42" i="35"/>
  <c r="G4" i="33"/>
  <c r="F5" i="35" s="1"/>
  <c r="I5" i="35" s="1"/>
  <c r="G8" i="33"/>
  <c r="F9" i="35" s="1"/>
  <c r="I9" i="35" s="1"/>
  <c r="G12" i="33"/>
  <c r="F13" i="35" s="1"/>
  <c r="I13" i="35" s="1"/>
  <c r="G16" i="33"/>
  <c r="F17" i="35" s="1"/>
  <c r="I17" i="35" s="1"/>
  <c r="G20" i="33"/>
  <c r="F21" i="35" s="1"/>
  <c r="I21" i="35" s="1"/>
  <c r="G24" i="33"/>
  <c r="F25" i="35" s="1"/>
  <c r="I25" i="35" s="1"/>
  <c r="G28" i="33"/>
  <c r="F29" i="35" s="1"/>
  <c r="I29" i="35" s="1"/>
  <c r="G32" i="33"/>
  <c r="F33" i="35" s="1"/>
  <c r="I33" i="35" s="1"/>
  <c r="G36" i="33"/>
  <c r="F37" i="35" s="1"/>
  <c r="I37" i="35" s="1"/>
  <c r="G6" i="33"/>
  <c r="F7" i="35" s="1"/>
  <c r="I7" i="35" s="1"/>
  <c r="G10" i="33"/>
  <c r="F11" i="35" s="1"/>
  <c r="I11" i="35" s="1"/>
  <c r="G14" i="33"/>
  <c r="F15" i="35" s="1"/>
  <c r="I15" i="35" s="1"/>
  <c r="G18" i="33"/>
  <c r="F19" i="35" s="1"/>
  <c r="I19" i="35" s="1"/>
  <c r="G22" i="33"/>
  <c r="F23" i="35" s="1"/>
  <c r="I23" i="35" s="1"/>
  <c r="G26" i="33"/>
  <c r="F27" i="35" s="1"/>
  <c r="I27" i="35" s="1"/>
  <c r="G30" i="33"/>
  <c r="F31" i="35" s="1"/>
  <c r="I31" i="35" s="1"/>
  <c r="G34" i="33"/>
  <c r="F35" i="35" s="1"/>
  <c r="I35" i="35" s="1"/>
  <c r="G38" i="33"/>
  <c r="F39" i="35" s="1"/>
  <c r="I39" i="35" s="1"/>
  <c r="G5" i="33"/>
  <c r="F6" i="35" s="1"/>
  <c r="I6" i="35" s="1"/>
  <c r="G9" i="33"/>
  <c r="F10" i="35" s="1"/>
  <c r="I10" i="35" s="1"/>
  <c r="G13" i="33"/>
  <c r="F14" i="35" s="1"/>
  <c r="I14" i="35" s="1"/>
  <c r="G17" i="33"/>
  <c r="F18" i="35" s="1"/>
  <c r="I18" i="35" s="1"/>
  <c r="G21" i="33"/>
  <c r="F22" i="35" s="1"/>
  <c r="I22" i="35" s="1"/>
  <c r="G25" i="33"/>
  <c r="F26" i="35" s="1"/>
  <c r="I26" i="35" s="1"/>
  <c r="G29" i="33"/>
  <c r="F30" i="35" s="1"/>
  <c r="I30" i="35" s="1"/>
  <c r="G37" i="33"/>
  <c r="F38" i="35" s="1"/>
  <c r="I38" i="35" s="1"/>
  <c r="G3" i="33"/>
  <c r="F4" i="35" s="1"/>
  <c r="I4" i="35" s="1"/>
  <c r="G33" i="33" l="1"/>
  <c r="G40" i="33" l="1"/>
  <c r="F34" i="35"/>
  <c r="I34" i="35" s="1"/>
  <c r="H40" i="29" l="1"/>
  <c r="I40" i="29"/>
  <c r="J40" i="29"/>
  <c r="C40" i="29" l="1"/>
  <c r="D40" i="29"/>
  <c r="F42" i="35" l="1"/>
  <c r="C44" i="35" s="1"/>
  <c r="G8" i="35" l="1"/>
  <c r="H8" i="35" s="1"/>
  <c r="J8" i="35" s="1"/>
  <c r="K8" i="35" s="1"/>
  <c r="G31" i="35"/>
  <c r="H31" i="35" s="1"/>
  <c r="J31" i="35" s="1"/>
  <c r="K31" i="35" s="1"/>
  <c r="G14" i="35"/>
  <c r="H14" i="35" s="1"/>
  <c r="J14" i="35" s="1"/>
  <c r="K14" i="35" s="1"/>
  <c r="G23" i="35"/>
  <c r="H23" i="35" s="1"/>
  <c r="J23" i="35" s="1"/>
  <c r="K23" i="35" s="1"/>
  <c r="G7" i="35"/>
  <c r="H7" i="35" s="1"/>
  <c r="J7" i="35" s="1"/>
  <c r="K7" i="35" s="1"/>
  <c r="G20" i="35"/>
  <c r="H20" i="35" s="1"/>
  <c r="J20" i="35" s="1"/>
  <c r="K20" i="35" s="1"/>
  <c r="G40" i="35"/>
  <c r="H40" i="35" s="1"/>
  <c r="J40" i="35" s="1"/>
  <c r="K40" i="35" s="1"/>
  <c r="G12" i="35"/>
  <c r="H12" i="35" s="1"/>
  <c r="J12" i="35" s="1"/>
  <c r="K12" i="35" s="1"/>
  <c r="G32" i="35"/>
  <c r="H32" i="35" s="1"/>
  <c r="J32" i="35" s="1"/>
  <c r="K32" i="35" s="1"/>
  <c r="G4" i="35"/>
  <c r="H4" i="35" s="1"/>
  <c r="J4" i="35" s="1"/>
  <c r="K4" i="35" s="1"/>
  <c r="G17" i="35"/>
  <c r="H17" i="35" s="1"/>
  <c r="J17" i="35" s="1"/>
  <c r="K17" i="35" s="1"/>
  <c r="G29" i="35"/>
  <c r="H29" i="35" s="1"/>
  <c r="J29" i="35" s="1"/>
  <c r="K29" i="35" s="1"/>
  <c r="G39" i="35"/>
  <c r="H39" i="35" s="1"/>
  <c r="J39" i="35" s="1"/>
  <c r="K39" i="35" s="1"/>
  <c r="G11" i="35"/>
  <c r="H11" i="35" s="1"/>
  <c r="J11" i="35" s="1"/>
  <c r="K11" i="35" s="1"/>
  <c r="G30" i="35"/>
  <c r="H30" i="35" s="1"/>
  <c r="J30" i="35" s="1"/>
  <c r="K30" i="35" s="1"/>
  <c r="G6" i="35"/>
  <c r="H6" i="35" s="1"/>
  <c r="J6" i="35" s="1"/>
  <c r="K6" i="35" s="1"/>
  <c r="G10" i="35"/>
  <c r="H10" i="35" s="1"/>
  <c r="J10" i="35" s="1"/>
  <c r="K10" i="35" s="1"/>
  <c r="G41" i="35"/>
  <c r="H41" i="35" s="1"/>
  <c r="J41" i="35" s="1"/>
  <c r="K41" i="35" s="1"/>
  <c r="G35" i="35"/>
  <c r="H35" i="35" s="1"/>
  <c r="J35" i="35" s="1"/>
  <c r="K35" i="35" s="1"/>
  <c r="G22" i="35"/>
  <c r="H22" i="35" s="1"/>
  <c r="J22" i="35" s="1"/>
  <c r="K22" i="35" s="1"/>
  <c r="G27" i="35"/>
  <c r="H27" i="35" s="1"/>
  <c r="J27" i="35" s="1"/>
  <c r="K27" i="35" s="1"/>
  <c r="G36" i="35"/>
  <c r="H36" i="35" s="1"/>
  <c r="J36" i="35" s="1"/>
  <c r="K36" i="35" s="1"/>
  <c r="G21" i="35"/>
  <c r="H21" i="35" s="1"/>
  <c r="J21" i="35" s="1"/>
  <c r="K21" i="35" s="1"/>
  <c r="G5" i="35"/>
  <c r="H5" i="35" s="1"/>
  <c r="J5" i="35" s="1"/>
  <c r="K5" i="35" s="1"/>
  <c r="G18" i="35"/>
  <c r="H18" i="35" s="1"/>
  <c r="J18" i="35" s="1"/>
  <c r="K18" i="35" s="1"/>
  <c r="G24" i="35"/>
  <c r="H24" i="35" s="1"/>
  <c r="J24" i="35" s="1"/>
  <c r="K24" i="35" s="1"/>
  <c r="G34" i="35"/>
  <c r="H34" i="35" s="1"/>
  <c r="J34" i="35" s="1"/>
  <c r="K34" i="35" s="1"/>
  <c r="G16" i="35"/>
  <c r="H16" i="35" s="1"/>
  <c r="J16" i="35" s="1"/>
  <c r="K16" i="35" s="1"/>
  <c r="G38" i="35"/>
  <c r="H38" i="35" s="1"/>
  <c r="J38" i="35" s="1"/>
  <c r="K38" i="35" s="1"/>
  <c r="G13" i="35"/>
  <c r="H13" i="35" s="1"/>
  <c r="J13" i="35" s="1"/>
  <c r="K13" i="35" s="1"/>
  <c r="G37" i="35"/>
  <c r="H37" i="35" s="1"/>
  <c r="J37" i="35" s="1"/>
  <c r="K37" i="35" s="1"/>
  <c r="G15" i="35"/>
  <c r="H15" i="35" s="1"/>
  <c r="J15" i="35" s="1"/>
  <c r="K15" i="35" s="1"/>
  <c r="G25" i="35"/>
  <c r="H25" i="35" s="1"/>
  <c r="J25" i="35" s="1"/>
  <c r="K25" i="35" s="1"/>
  <c r="G9" i="35"/>
  <c r="H9" i="35" s="1"/>
  <c r="J9" i="35" s="1"/>
  <c r="K9" i="35" s="1"/>
  <c r="G19" i="35"/>
  <c r="H19" i="35" s="1"/>
  <c r="J19" i="35" s="1"/>
  <c r="K19" i="35" s="1"/>
  <c r="G26" i="35"/>
  <c r="H26" i="35" s="1"/>
  <c r="J26" i="35" s="1"/>
  <c r="K26" i="35" s="1"/>
  <c r="G28" i="35"/>
  <c r="H28" i="35" s="1"/>
  <c r="J28" i="35" s="1"/>
  <c r="K28" i="35" s="1"/>
  <c r="G33" i="35"/>
  <c r="H33" i="35" s="1"/>
  <c r="J33" i="35" s="1"/>
  <c r="K33" i="35" s="1"/>
  <c r="I42" i="35"/>
  <c r="L43" i="35" s="1"/>
  <c r="G42" i="35" l="1"/>
  <c r="J42" i="35" l="1"/>
  <c r="K42" i="35" l="1"/>
  <c r="L4" i="35" l="1"/>
  <c r="M4" i="35" s="1"/>
  <c r="N4" i="35" s="1"/>
  <c r="L37" i="35"/>
  <c r="M37" i="35" s="1"/>
  <c r="N37" i="35" s="1"/>
  <c r="H36" i="33" s="1"/>
  <c r="L14" i="35"/>
  <c r="M14" i="35" s="1"/>
  <c r="N14" i="35" s="1"/>
  <c r="H13" i="33" s="1"/>
  <c r="L12" i="35"/>
  <c r="M12" i="35" s="1"/>
  <c r="N12" i="35" s="1"/>
  <c r="H11" i="33" s="1"/>
  <c r="L30" i="35"/>
  <c r="M30" i="35" s="1"/>
  <c r="N30" i="35" s="1"/>
  <c r="L11" i="35"/>
  <c r="M11" i="35" s="1"/>
  <c r="N11" i="35" s="1"/>
  <c r="H10" i="33" s="1"/>
  <c r="L33" i="35"/>
  <c r="M33" i="35" s="1"/>
  <c r="N33" i="35" s="1"/>
  <c r="L21" i="35"/>
  <c r="M21" i="35" s="1"/>
  <c r="N21" i="35" s="1"/>
  <c r="L6" i="35"/>
  <c r="M6" i="35" s="1"/>
  <c r="N6" i="35" s="1"/>
  <c r="H5" i="33" s="1"/>
  <c r="L9" i="35"/>
  <c r="M9" i="35" s="1"/>
  <c r="N9" i="35" s="1"/>
  <c r="H8" i="33" s="1"/>
  <c r="L40" i="35"/>
  <c r="M40" i="35" s="1"/>
  <c r="N40" i="35" s="1"/>
  <c r="L8" i="35"/>
  <c r="M8" i="35" s="1"/>
  <c r="N8" i="35" s="1"/>
  <c r="H7" i="33" s="1"/>
  <c r="L22" i="35"/>
  <c r="M22" i="35" s="1"/>
  <c r="N22" i="35" s="1"/>
  <c r="L23" i="35"/>
  <c r="M23" i="35" s="1"/>
  <c r="N23" i="35" s="1"/>
  <c r="L19" i="35"/>
  <c r="M19" i="35" s="1"/>
  <c r="N19" i="35" s="1"/>
  <c r="H18" i="33" s="1"/>
  <c r="L38" i="35"/>
  <c r="M38" i="35" s="1"/>
  <c r="N38" i="35" s="1"/>
  <c r="L10" i="35"/>
  <c r="M10" i="35" s="1"/>
  <c r="N10" i="35" s="1"/>
  <c r="H9" i="33" s="1"/>
  <c r="L29" i="35"/>
  <c r="M29" i="35" s="1"/>
  <c r="N29" i="35" s="1"/>
  <c r="H28" i="33" s="1"/>
  <c r="L34" i="35"/>
  <c r="M34" i="35" s="1"/>
  <c r="N34" i="35" s="1"/>
  <c r="L27" i="35"/>
  <c r="M27" i="35" s="1"/>
  <c r="N27" i="35" s="1"/>
  <c r="L32" i="35"/>
  <c r="M32" i="35" s="1"/>
  <c r="N32" i="35" s="1"/>
  <c r="L17" i="35"/>
  <c r="M17" i="35" s="1"/>
  <c r="N17" i="35" s="1"/>
  <c r="H16" i="33" s="1"/>
  <c r="L39" i="35"/>
  <c r="M39" i="35" s="1"/>
  <c r="N39" i="35" s="1"/>
  <c r="L26" i="35"/>
  <c r="M26" i="35" s="1"/>
  <c r="N26" i="35" s="1"/>
  <c r="L13" i="35"/>
  <c r="M13" i="35" s="1"/>
  <c r="N13" i="35" s="1"/>
  <c r="H12" i="33" s="1"/>
  <c r="L35" i="35"/>
  <c r="M35" i="35" s="1"/>
  <c r="N35" i="35" s="1"/>
  <c r="L5" i="35"/>
  <c r="M5" i="35" s="1"/>
  <c r="N5" i="35" s="1"/>
  <c r="H4" i="33" s="1"/>
  <c r="L24" i="35"/>
  <c r="M24" i="35" s="1"/>
  <c r="N24" i="35" s="1"/>
  <c r="L28" i="35"/>
  <c r="M28" i="35" s="1"/>
  <c r="N28" i="35" s="1"/>
  <c r="H27" i="33" s="1"/>
  <c r="L18" i="35"/>
  <c r="M18" i="35" s="1"/>
  <c r="N18" i="35" s="1"/>
  <c r="H17" i="33" s="1"/>
  <c r="L31" i="35"/>
  <c r="M31" i="35" s="1"/>
  <c r="N31" i="35" s="1"/>
  <c r="L36" i="35"/>
  <c r="M36" i="35" s="1"/>
  <c r="N36" i="35" s="1"/>
  <c r="L25" i="35"/>
  <c r="M25" i="35" s="1"/>
  <c r="N25" i="35" s="1"/>
  <c r="L16" i="35"/>
  <c r="M16" i="35" s="1"/>
  <c r="N16" i="35" s="1"/>
  <c r="H15" i="33" s="1"/>
  <c r="L7" i="35"/>
  <c r="M7" i="35" s="1"/>
  <c r="N7" i="35" s="1"/>
  <c r="H6" i="33" s="1"/>
  <c r="L15" i="35"/>
  <c r="M15" i="35" s="1"/>
  <c r="N15" i="35" s="1"/>
  <c r="H14" i="33" s="1"/>
  <c r="L41" i="35"/>
  <c r="M41" i="35" s="1"/>
  <c r="L20" i="35"/>
  <c r="M20" i="35" s="1"/>
  <c r="N20" i="35" s="1"/>
  <c r="P36" i="35" l="1"/>
  <c r="H35" i="33"/>
  <c r="P26" i="35"/>
  <c r="H25" i="33"/>
  <c r="P38" i="35"/>
  <c r="H37" i="33"/>
  <c r="P21" i="35"/>
  <c r="H20" i="33"/>
  <c r="P31" i="35"/>
  <c r="H30" i="33"/>
  <c r="P39" i="35"/>
  <c r="H38" i="33"/>
  <c r="P33" i="35"/>
  <c r="H32" i="33"/>
  <c r="P28" i="35"/>
  <c r="P32" i="35"/>
  <c r="H31" i="33"/>
  <c r="P22" i="35"/>
  <c r="H21" i="33"/>
  <c r="P30" i="35"/>
  <c r="H29" i="33"/>
  <c r="P24" i="35"/>
  <c r="H23" i="33"/>
  <c r="P27" i="35"/>
  <c r="H26" i="33"/>
  <c r="P20" i="35"/>
  <c r="H19" i="33"/>
  <c r="P34" i="35"/>
  <c r="H33" i="33"/>
  <c r="P40" i="35"/>
  <c r="H39" i="33"/>
  <c r="P23" i="35"/>
  <c r="H22" i="33"/>
  <c r="P35" i="35"/>
  <c r="H34" i="33"/>
  <c r="P29" i="35"/>
  <c r="P37" i="35"/>
  <c r="P25" i="35"/>
  <c r="H24" i="33"/>
  <c r="P19" i="35"/>
  <c r="P11" i="35"/>
  <c r="P8" i="35"/>
  <c r="P7" i="35"/>
  <c r="P5" i="35"/>
  <c r="P14" i="35"/>
  <c r="P18" i="35"/>
  <c r="P15" i="35"/>
  <c r="P12" i="35"/>
  <c r="P16" i="35"/>
  <c r="P9" i="35"/>
  <c r="P17" i="35"/>
  <c r="P13" i="35"/>
  <c r="P10" i="35"/>
  <c r="P6" i="35"/>
  <c r="P4" i="35"/>
  <c r="H3" i="33"/>
  <c r="N42" i="35"/>
  <c r="B10" i="34" s="1"/>
  <c r="M42" i="35"/>
  <c r="L42" i="35"/>
  <c r="H40" i="33" l="1"/>
  <c r="H45" i="33" s="1"/>
  <c r="H44"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tc={49DD625A-B2D8-44C0-9A5F-2A3E6DD523A2}</author>
    <author>tc={AE0A495F-F2F1-4169-9EAD-757ECF3A78CD}</author>
    <author>tc={E15A4C35-AB3F-4579-A829-19A19963F849}</author>
    <author>tc={D0F702E2-B2BB-4124-BD59-AA1B3987A4F1}</author>
    <author>tc={684CFBC1-834B-4BB0-908E-81B16D5ADA7A}</author>
    <author>tc={4D720446-67B5-4A93-9AE8-0CF896D903CB}</author>
    <author>tc={35C3EC02-F530-44EA-AD7B-768E9C5787C6}</author>
  </authors>
  <commentList>
    <comment ref="H6" authorId="0" shapeId="0" xr:uid="{49DD625A-B2D8-44C0-9A5F-2A3E6DD523A2}">
      <text>
        <t>[Threaded comment]
Your version of Excel allows you to read this threaded comment; however, any edits to it will get removed if the file is opened in a newer version of Excel. Learn more: https://go.microsoft.com/fwlink/?linkid=870924
Comment:
    includes FY20 PAC: $26,304</t>
      </text>
    </comment>
    <comment ref="H7" authorId="1" shapeId="0" xr:uid="{AE0A495F-F2F1-4169-9EAD-757ECF3A78CD}">
      <text>
        <t>[Threaded comment]
Your version of Excel allows you to read this threaded comment; however, any edits to it will get removed if the file is opened in a newer version of Excel. Learn more: https://go.microsoft.com/fwlink/?linkid=870924
Comment:
    includes FY20 PAC: $286,744</t>
      </text>
    </comment>
    <comment ref="H14" authorId="2" shapeId="0" xr:uid="{E15A4C35-AB3F-4579-A829-19A19963F849}">
      <text>
        <t>[Threaded comment]
Your version of Excel allows you to read this threaded comment; however, any edits to it will get removed if the file is opened in a newer version of Excel. Learn more: https://go.microsoft.com/fwlink/?linkid=870924
Comment:
    includes FY20 PAC: $2,770</t>
      </text>
    </comment>
    <comment ref="H15" authorId="3" shapeId="0" xr:uid="{D0F702E2-B2BB-4124-BD59-AA1B3987A4F1}">
      <text>
        <t>[Threaded comment]
Your version of Excel allows you to read this threaded comment; however, any edits to it will get removed if the file is opened in a newer version of Excel. Learn more: https://go.microsoft.com/fwlink/?linkid=870924
Comment:
    includes FY20 PAC: $2,154</t>
      </text>
    </comment>
    <comment ref="H27" authorId="4" shapeId="0" xr:uid="{684CFBC1-834B-4BB0-908E-81B16D5ADA7A}">
      <text>
        <t>[Threaded comment]
Your version of Excel allows you to read this threaded comment; however, any edits to it will get removed if the file is opened in a newer version of Excel. Learn more: https://go.microsoft.com/fwlink/?linkid=870924
Comment:
    includes FY20 PAC: $26,881</t>
      </text>
    </comment>
    <comment ref="H28" authorId="5" shapeId="0" xr:uid="{4D720446-67B5-4A93-9AE8-0CF896D903CB}">
      <text>
        <t>[Threaded comment]
Your version of Excel allows you to read this threaded comment; however, any edits to it will get removed if the file is opened in a newer version of Excel. Learn more: https://go.microsoft.com/fwlink/?linkid=870924
Comment:
    includes FY20 PAC: $20,585</t>
      </text>
    </comment>
    <comment ref="H36" authorId="6" shapeId="0" xr:uid="{35C3EC02-F530-44EA-AD7B-768E9C5787C6}">
      <text>
        <t>[Threaded comment]
Your version of Excel allows you to read this threaded comment; however, any edits to it will get removed if the file is opened in a newer version of Excel. Learn more: https://go.microsoft.com/fwlink/?linkid=870924
Comment:
    includes FY20 PAC: $83,354</t>
      </text>
    </comment>
  </commentList>
</comments>
</file>

<file path=xl/sharedStrings.xml><?xml version="1.0" encoding="utf-8"?>
<sst xmlns="http://schemas.openxmlformats.org/spreadsheetml/2006/main" count="176" uniqueCount="94">
  <si>
    <t>District</t>
  </si>
  <si>
    <t>ARLINGTON</t>
  </si>
  <si>
    <t>BEDFORD</t>
  </si>
  <si>
    <t>BELMONT</t>
  </si>
  <si>
    <t>BRAINTREE</t>
  </si>
  <si>
    <t>BROOKLINE</t>
  </si>
  <si>
    <t>COHASSET</t>
  </si>
  <si>
    <t>CONCORD</t>
  </si>
  <si>
    <t>DOVER</t>
  </si>
  <si>
    <t>EAST LONGMEADOW</t>
  </si>
  <si>
    <t>FOXBOROUGH</t>
  </si>
  <si>
    <t>HINGHAM</t>
  </si>
  <si>
    <t>LEXINGTON</t>
  </si>
  <si>
    <t>LINCOLN</t>
  </si>
  <si>
    <t>LONGMEADOW</t>
  </si>
  <si>
    <t>LYNNFIELD</t>
  </si>
  <si>
    <t>MARBLEHEAD</t>
  </si>
  <si>
    <t>MELROSE</t>
  </si>
  <si>
    <t>NATICK</t>
  </si>
  <si>
    <t>NEEDHAM</t>
  </si>
  <si>
    <t>NEWTON</t>
  </si>
  <si>
    <t>READING</t>
  </si>
  <si>
    <t>SCITUATE</t>
  </si>
  <si>
    <t>SHARON</t>
  </si>
  <si>
    <t>SHERBORN</t>
  </si>
  <si>
    <t>SPRINGFIELD</t>
  </si>
  <si>
    <t>SUDBURY</t>
  </si>
  <si>
    <t>SWAMPSCOTT</t>
  </si>
  <si>
    <t>WAKEFIELD</t>
  </si>
  <si>
    <t>WALPOLE</t>
  </si>
  <si>
    <t>WAYLAND</t>
  </si>
  <si>
    <t>WELLESLEY</t>
  </si>
  <si>
    <t>WESTON</t>
  </si>
  <si>
    <t>WESTWOOD</t>
  </si>
  <si>
    <t>CONCORD CARLISLE</t>
  </si>
  <si>
    <t>DOVER SHERBORN</t>
  </si>
  <si>
    <t>HAMPDEN WILBRAHAM</t>
  </si>
  <si>
    <t>LINCOLN SUDBURY</t>
  </si>
  <si>
    <t>LEA</t>
  </si>
  <si>
    <t>STATE TOTAL</t>
  </si>
  <si>
    <t>SOUTHWICK TOLLAND GRANVILLE</t>
  </si>
  <si>
    <t>METCO Inc. Contract + DESE Administration</t>
  </si>
  <si>
    <t>NA</t>
  </si>
  <si>
    <t>10/1/18  Enro
(FY19)</t>
  </si>
  <si>
    <t>10/1/17  Enro
(FY18)</t>
  </si>
  <si>
    <t>10/1/16  Enro (FY17)</t>
  </si>
  <si>
    <t>10/1/15  Enro (FY16)</t>
  </si>
  <si>
    <t>METCO, Inc. Contract, Springfield Administrative Funds, DESE Administrative Funds</t>
  </si>
  <si>
    <t>FY20</t>
  </si>
  <si>
    <t>Hold-Harmless at least $X/pp</t>
  </si>
  <si>
    <t>Amount over hold harmless</t>
  </si>
  <si>
    <t>Prorated amount over hold harmless</t>
  </si>
  <si>
    <t>hold harmless amount + prorated above hold harmless amount</t>
  </si>
  <si>
    <t>Straight Per-Pupil:</t>
  </si>
  <si>
    <t>Special Education Grant Fund</t>
  </si>
  <si>
    <t>Final Total Per-Pupil Rate</t>
  </si>
  <si>
    <t>Late transportation earmarks</t>
  </si>
  <si>
    <t>&lt;-- Total initial amount above hold harmless</t>
  </si>
  <si>
    <t>Initial Payment Calculation =IF(K&gt;J,K,J)</t>
  </si>
  <si>
    <t>10/1/19  Enro
(FY20)</t>
  </si>
  <si>
    <t>METCO Enrollment Trends</t>
  </si>
  <si>
    <t>FY21 3-year Average Enro</t>
  </si>
  <si>
    <t>FY20 3-year Average Enro</t>
  </si>
  <si>
    <t>FY20 MAX (FY19 &amp; 3-year)</t>
  </si>
  <si>
    <t>FY21 MAX (FY20 &amp; 3-year)</t>
  </si>
  <si>
    <t>Oct. 1, 2019  Enro</t>
  </si>
  <si>
    <t>3-year average Oct. 1 enro (2017, 2018, 2019)</t>
  </si>
  <si>
    <t>FY21 Final Grant Totals</t>
  </si>
  <si>
    <t>FY20 Grant Totals (For Reference Only)</t>
  </si>
  <si>
    <t>FY2021 Preliminary Grant Totals as of March 30, 2020 (For Reference Only)</t>
  </si>
  <si>
    <t>FY2021 Final State Budget</t>
  </si>
  <si>
    <r>
      <t>FY2020 Final Grant Totals</t>
    </r>
    <r>
      <rPr>
        <b/>
        <i/>
        <u/>
        <sz val="11"/>
        <rFont val="Calibri"/>
        <family val="2"/>
        <scheme val="minor"/>
      </rPr>
      <t xml:space="preserve"> (minus earmarks)</t>
    </r>
  </si>
  <si>
    <t>Difference from Max of FY20 Final and FY21 Prelim</t>
  </si>
  <si>
    <t>FY21 Final Grant Amounts</t>
  </si>
  <si>
    <t>Max of Oct. 1, 2019 and 3-year average</t>
  </si>
  <si>
    <t>Total of Enro * $X/pupil</t>
  </si>
  <si>
    <t>FY20 Final (minus earmarks)</t>
  </si>
  <si>
    <t>Total available grant funds to distribute</t>
  </si>
  <si>
    <r>
      <t xml:space="preserve">FY2021 Prelim Grant Totals </t>
    </r>
    <r>
      <rPr>
        <b/>
        <i/>
        <u/>
        <sz val="11"/>
        <rFont val="Calibri"/>
        <family val="2"/>
        <scheme val="minor"/>
      </rPr>
      <t>(minus earmarks)</t>
    </r>
  </si>
  <si>
    <t>&lt;-- Hold Harmless Per Pupil Amount</t>
  </si>
  <si>
    <t>Compared with FY20</t>
  </si>
  <si>
    <r>
      <t>FY21 methodology for allocating METCO grant funds for FY21 with line item increase:</t>
    </r>
    <r>
      <rPr>
        <sz val="14"/>
        <color rgb="FF000000"/>
        <rFont val="Calibri"/>
        <family val="2"/>
      </rPr>
      <t xml:space="preserve"> After subtracting out administrative costs for METCO, Inc., Springfield Public Schools, and DESE and setting aside a portion for the Supplemental Special Education Grant, multiply the enrollment figure (the larger of Oct. 1, 2019 and 3-year average) by the straight per-pupil amount, and then apply a hold-harmless provision of $40/per pupil against the greater of the FY20 final grant amount and the FY21 preliminary grant amount.</t>
    </r>
  </si>
  <si>
    <t>Max of FY20 Final and FY21 Prelim</t>
  </si>
  <si>
    <t>Enro = Max of Oct. 1, 2019 (FY20) and 3-year average</t>
  </si>
  <si>
    <t>Final FY21 METCO Budget</t>
  </si>
  <si>
    <t>*See FY21 Budget Assumptions tab for more detail</t>
  </si>
  <si>
    <t>*The per-pupil rate is calculated by taking the total line item amount and subtracting any earmarks and the METCO/Springfield/DESE administrative amounts, and dividing the remainder by 3,250 pupils statewide [the sum of the greater of the Oct. 1, 2019 enrollment level or the 3-year enrollment average from Oct. 1 of 2017, 2018, and 2019 for each district). See Per Pupil Hold Harmless Calc worksheet for full details.</t>
  </si>
  <si>
    <t>*Final FY21 Per-Pupil: 3,250 pupils at $7,109.96/pupil with Hold Harmless of $40/pupil against the greater of the FY20 final grant amount and the FY21 preliminary grant amount</t>
  </si>
  <si>
    <r>
      <rPr>
        <b/>
        <sz val="10"/>
        <rFont val="Calibri"/>
        <family val="2"/>
      </rPr>
      <t xml:space="preserve">7010-0012 Programs to Eliminate Racial Imbalance - METCO </t>
    </r>
    <r>
      <rPr>
        <sz val="10"/>
        <rFont val="Calibri"/>
        <family val="2"/>
      </rPr>
      <t xml:space="preserve">
For grants to cities, towns and regional school districts for payments of certain costs and related expenses for the program to eliminate racial imbalance, established under section 12A of chapter 76 of the General Laws; provided, that funds shall be made available for payment for services rendered by the Metropolitan Council for Educational Opportunity (METCO), Inc. and Springfield public schools; provided further, that all grant applications submitted to and approved by the department of elementary and secondary education shall include a detailed line item budget specifying how such funds shall be allocated and expended; and provided further, that not later than February 1, 2021, the department shall submit a report to the joint committee on education and the house and senate committees on ways and means on the impact of the grant program on student outcomes, the expenditure of funds by districts and the extent to which the services rendered by METCO support the goals of the grant program...................................................... $25,600,000</t>
    </r>
  </si>
  <si>
    <t>https://malegislature.gov/Budget/FY2021/FinalBudget</t>
  </si>
  <si>
    <t>**FY2021 Total</t>
  </si>
  <si>
    <r>
      <rPr>
        <b/>
        <sz val="11"/>
        <rFont val="Calibri"/>
        <family val="2"/>
      </rPr>
      <t xml:space="preserve">**FY2021 Total Funding Explanation: </t>
    </r>
    <r>
      <rPr>
        <sz val="11"/>
        <rFont val="Calibri"/>
        <family val="2"/>
      </rPr>
      <t>This section is meant to explain the difference between the FY2021 Final State Budget and the FY2021 Total. The FY2021 Total is calculated once the reserve fund is removed from the sum of the FY2021 State Budget (the Executive Office of Education and ANF required all accounts to set aside 1%) and the FY20 PAC funds. In addition to the FY20 PAC amount listed above, there is $336 in unobligated FY20 PAC funds which have been added and are included in the Final FY21 Per-Pupil Amount above. The FY21 Per-Pupil Amount is the remaining amount after the METCO, Inc. Contract, Springfield Administrative Funds, DESE Administrative Funds, Special Education Grant Fund, and obligated FY20 PAC funds have been deducted from the FY2021 Total Amount.</t>
    </r>
  </si>
  <si>
    <t>FY20 PAC Funds (funds permitted to be rolled over from FY20 by the legislature)</t>
  </si>
  <si>
    <t>FY21 FINAL METCO Grant Allocations - As of January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</si>
</sst>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quot;$&quot;#,##0"/>
    <numFmt numFmtId="166" formatCode="&quot;$&quot;#,##0.000"/>
    <numFmt numFmtId="167" formatCode="0.0000%"/>
  </numFmts>
  <fonts count="37">
    <font>
      <sz val="12"/>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9"/>
      <name val="Geneva"/>
    </font>
    <font>
      <sz val="12"/>
      <name val="Calibri"/>
      <family val="2"/>
    </font>
    <font>
      <sz val="11"/>
      <name val="Calibri"/>
      <family val="2"/>
    </font>
    <font>
      <sz val="11"/>
      <name val="Calibri"/>
      <family val="2"/>
      <scheme val="minor"/>
    </font>
    <font>
      <sz val="22"/>
      <name val="Calibri"/>
      <family val="2"/>
      <scheme val="minor"/>
    </font>
    <font>
      <b/>
      <sz val="11"/>
      <color theme="1"/>
      <name val="Calibri"/>
      <family val="2"/>
      <scheme val="minor"/>
    </font>
    <font>
      <sz val="10"/>
      <name val="Calibri"/>
      <family val="2"/>
    </font>
    <font>
      <u/>
      <sz val="12"/>
      <color theme="10"/>
      <name val="Calibri"/>
      <family val="2"/>
    </font>
    <font>
      <b/>
      <sz val="11"/>
      <name val="Calibri"/>
      <family val="2"/>
      <scheme val="minor"/>
    </font>
    <font>
      <b/>
      <sz val="12"/>
      <name val="Calibri"/>
      <family val="2"/>
      <scheme val="minor"/>
    </font>
    <font>
      <b/>
      <sz val="22"/>
      <name val="Calibri"/>
      <family val="2"/>
      <scheme val="minor"/>
    </font>
    <font>
      <b/>
      <sz val="10"/>
      <name val="Calibri"/>
      <family val="2"/>
    </font>
    <font>
      <b/>
      <sz val="11"/>
      <name val="Calibri"/>
      <family val="2"/>
    </font>
    <font>
      <i/>
      <sz val="11"/>
      <name val="Calibri"/>
      <family val="2"/>
      <scheme val="minor"/>
    </font>
    <font>
      <i/>
      <sz val="11"/>
      <color theme="1"/>
      <name val="Calibri"/>
      <family val="2"/>
      <scheme val="minor"/>
    </font>
    <font>
      <b/>
      <i/>
      <sz val="1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i/>
      <sz val="12"/>
      <color theme="0" tint="-0.14999847407452621"/>
      <name val="Calibri"/>
      <family val="2"/>
      <scheme val="minor"/>
    </font>
    <font>
      <b/>
      <sz val="16"/>
      <color rgb="FFFF0000"/>
      <name val="Calibri"/>
      <family val="2"/>
      <scheme val="minor"/>
    </font>
    <font>
      <b/>
      <sz val="16"/>
      <color theme="1"/>
      <name val="Calibri"/>
      <family val="2"/>
      <scheme val="minor"/>
    </font>
    <font>
      <b/>
      <sz val="14"/>
      <name val="Calibri"/>
      <family val="2"/>
      <scheme val="minor"/>
    </font>
    <font>
      <sz val="12"/>
      <name val="Calibri"/>
      <family val="2"/>
      <scheme val="minor"/>
    </font>
    <font>
      <b/>
      <i/>
      <u/>
      <sz val="11"/>
      <name val="Calibri"/>
      <family val="2"/>
      <scheme val="minor"/>
    </font>
    <font>
      <sz val="16"/>
      <color theme="1"/>
      <name val="Calibri"/>
      <family val="2"/>
      <scheme val="minor"/>
    </font>
    <font>
      <strike/>
      <sz val="10"/>
      <name val="Calibri"/>
      <family val="2"/>
    </font>
    <font>
      <b/>
      <sz val="11"/>
      <color theme="5"/>
      <name val="Calibri"/>
      <family val="2"/>
      <scheme val="minor"/>
    </font>
    <font>
      <i/>
      <sz val="11"/>
      <name val="Calibri"/>
      <family val="2"/>
    </font>
    <font>
      <sz val="14"/>
      <color rgb="FF000000"/>
      <name val="Calibri"/>
      <family val="2"/>
    </font>
    <font>
      <b/>
      <sz val="14"/>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2CD"/>
        <bgColor indexed="64"/>
      </patternFill>
    </fill>
    <fill>
      <patternFill patternType="solid">
        <fgColor theme="6"/>
        <bgColor indexed="64"/>
      </patternFill>
    </fill>
    <fill>
      <patternFill patternType="solid">
        <fgColor rgb="FFFFC0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auto="1"/>
      </bottom>
      <diagonal/>
    </border>
    <border>
      <left/>
      <right style="thin">
        <color indexed="64"/>
      </right>
      <top/>
      <bottom/>
      <diagonal/>
    </border>
    <border>
      <left/>
      <right style="thin">
        <color indexed="64"/>
      </right>
      <top/>
      <bottom style="medium">
        <color indexed="64"/>
      </bottom>
      <diagonal/>
    </border>
  </borders>
  <cellStyleXfs count="7">
    <xf numFmtId="0" fontId="0" fillId="0" borderId="0"/>
    <xf numFmtId="0" fontId="6" fillId="0" borderId="0">
      <protection locked="0"/>
    </xf>
    <xf numFmtId="0" fontId="5" fillId="0" borderId="0"/>
    <xf numFmtId="43" fontId="7" fillId="0" borderId="0" applyFont="0" applyFill="0" applyBorder="0" applyAlignment="0" applyProtection="0"/>
    <xf numFmtId="0" fontId="13" fillId="0" borderId="0" applyNumberFormat="0" applyFill="0" applyBorder="0" applyAlignment="0" applyProtection="0"/>
    <xf numFmtId="0" fontId="3" fillId="0" borderId="0"/>
    <xf numFmtId="0" fontId="22" fillId="0" borderId="0"/>
  </cellStyleXfs>
  <cellXfs count="164">
    <xf numFmtId="0" fontId="0" fillId="0" borderId="0" xfId="0"/>
    <xf numFmtId="0" fontId="9" fillId="0" borderId="0" xfId="2" applyFont="1" applyAlignment="1">
      <alignment wrapText="1"/>
    </xf>
    <xf numFmtId="0" fontId="9" fillId="0" borderId="0" xfId="0" applyFont="1" applyAlignment="1">
      <alignment wrapText="1"/>
    </xf>
    <xf numFmtId="0" fontId="9" fillId="0" borderId="0" xfId="0" applyFont="1" applyFill="1"/>
    <xf numFmtId="0" fontId="0" fillId="0" borderId="0" xfId="0"/>
    <xf numFmtId="0" fontId="9" fillId="0" borderId="0" xfId="0" applyFont="1"/>
    <xf numFmtId="0" fontId="9" fillId="0" borderId="0" xfId="0" applyFont="1" applyFill="1" applyBorder="1"/>
    <xf numFmtId="0" fontId="9" fillId="0" borderId="0" xfId="0" applyFont="1" applyBorder="1"/>
    <xf numFmtId="38" fontId="9" fillId="0" borderId="0" xfId="0" applyNumberFormat="1" applyFont="1" applyFill="1" applyBorder="1" applyAlignment="1">
      <alignment horizontal="center"/>
    </xf>
    <xf numFmtId="0" fontId="9" fillId="0" borderId="4" xfId="0" applyFont="1" applyBorder="1"/>
    <xf numFmtId="0" fontId="9" fillId="0" borderId="5" xfId="0" applyFont="1" applyBorder="1"/>
    <xf numFmtId="0" fontId="16" fillId="0" borderId="2" xfId="2" applyFont="1" applyBorder="1" applyAlignment="1">
      <alignment horizontal="left" vertical="center"/>
    </xf>
    <xf numFmtId="0" fontId="14" fillId="2" borderId="3" xfId="0" applyFont="1" applyFill="1" applyBorder="1" applyAlignment="1">
      <alignment horizontal="center" vertical="center" wrapText="1"/>
    </xf>
    <xf numFmtId="0" fontId="1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9" fillId="0" borderId="5" xfId="0" applyFont="1" applyBorder="1" applyAlignment="1">
      <alignment horizontal="center"/>
    </xf>
    <xf numFmtId="0" fontId="9" fillId="0" borderId="0" xfId="0" applyFont="1" applyAlignment="1">
      <alignment horizontal="center"/>
    </xf>
    <xf numFmtId="0" fontId="9" fillId="0" borderId="3" xfId="0" applyFont="1" applyFill="1" applyBorder="1" applyAlignment="1">
      <alignment horizontal="center"/>
    </xf>
    <xf numFmtId="1" fontId="9" fillId="0" borderId="0" xfId="0" applyNumberFormat="1" applyFont="1" applyFill="1" applyBorder="1" applyAlignment="1">
      <alignment horizontal="center"/>
    </xf>
    <xf numFmtId="0" fontId="9" fillId="0" borderId="0" xfId="0" applyFont="1" applyFill="1" applyBorder="1" applyAlignment="1">
      <alignment horizontal="center"/>
    </xf>
    <xf numFmtId="3" fontId="9" fillId="0" borderId="0" xfId="3" applyNumberFormat="1" applyFont="1"/>
    <xf numFmtId="0" fontId="12" fillId="0" borderId="0" xfId="0" applyFont="1" applyAlignment="1">
      <alignment vertical="center" wrapText="1"/>
    </xf>
    <xf numFmtId="0" fontId="14" fillId="0" borderId="0" xfId="0" applyFont="1"/>
    <xf numFmtId="3" fontId="14" fillId="0" borderId="0" xfId="3" applyNumberFormat="1" applyFont="1"/>
    <xf numFmtId="0" fontId="14" fillId="0" borderId="0" xfId="0" applyFont="1" applyAlignment="1">
      <alignment horizontal="right"/>
    </xf>
    <xf numFmtId="3" fontId="18" fillId="0" borderId="0" xfId="0" applyNumberFormat="1" applyFont="1"/>
    <xf numFmtId="0" fontId="19" fillId="0" borderId="3" xfId="0" applyFont="1" applyFill="1" applyBorder="1" applyAlignment="1">
      <alignment horizontal="center"/>
    </xf>
    <xf numFmtId="0" fontId="19" fillId="0" borderId="0" xfId="0" applyFont="1" applyFill="1" applyBorder="1"/>
    <xf numFmtId="1" fontId="19" fillId="0" borderId="0" xfId="0" applyNumberFormat="1" applyFont="1" applyFill="1" applyBorder="1" applyAlignment="1">
      <alignment horizontal="center"/>
    </xf>
    <xf numFmtId="38" fontId="19" fillId="0" borderId="0" xfId="0" applyNumberFormat="1" applyFont="1" applyFill="1" applyBorder="1" applyAlignment="1">
      <alignment horizontal="center"/>
    </xf>
    <xf numFmtId="0" fontId="14" fillId="0" borderId="3" xfId="0" applyFont="1" applyFill="1" applyBorder="1" applyAlignment="1">
      <alignment horizontal="center"/>
    </xf>
    <xf numFmtId="0" fontId="14" fillId="0" borderId="0" xfId="0" applyFont="1" applyFill="1" applyBorder="1"/>
    <xf numFmtId="38" fontId="15" fillId="0" borderId="0" xfId="0" applyNumberFormat="1" applyFont="1" applyFill="1" applyAlignment="1">
      <alignment horizontal="center"/>
    </xf>
    <xf numFmtId="0" fontId="15" fillId="0" borderId="0" xfId="0" applyFont="1" applyFill="1"/>
    <xf numFmtId="0" fontId="14" fillId="0" borderId="0" xfId="0" applyFont="1" applyFill="1" applyAlignment="1">
      <alignment horizontal="center"/>
    </xf>
    <xf numFmtId="0" fontId="15" fillId="0" borderId="0" xfId="0" applyFont="1" applyFill="1" applyAlignment="1">
      <alignment horizontal="center"/>
    </xf>
    <xf numFmtId="0" fontId="14" fillId="0" borderId="0" xfId="0" applyFont="1" applyFill="1"/>
    <xf numFmtId="38" fontId="14" fillId="0" borderId="0" xfId="0" applyNumberFormat="1" applyFont="1" applyFill="1" applyAlignment="1">
      <alignment horizontal="center"/>
    </xf>
    <xf numFmtId="4" fontId="8" fillId="0" borderId="0" xfId="0" applyNumberFormat="1" applyFont="1"/>
    <xf numFmtId="0" fontId="21" fillId="2" borderId="0" xfId="0" applyFont="1" applyFill="1" applyBorder="1" applyAlignment="1">
      <alignment horizontal="center" vertical="center" wrapText="1"/>
    </xf>
    <xf numFmtId="0" fontId="16" fillId="0" borderId="0" xfId="2" applyFont="1" applyFill="1" applyBorder="1" applyAlignment="1">
      <alignment horizontal="left" vertical="center"/>
    </xf>
    <xf numFmtId="0" fontId="9" fillId="0" borderId="0" xfId="2" applyFont="1" applyFill="1" applyBorder="1" applyAlignment="1">
      <alignment wrapText="1"/>
    </xf>
    <xf numFmtId="0" fontId="9" fillId="0" borderId="0" xfId="0" applyFont="1" applyFill="1" applyBorder="1" applyAlignment="1">
      <alignment wrapText="1"/>
    </xf>
    <xf numFmtId="0" fontId="14" fillId="2" borderId="7" xfId="0" applyFont="1" applyFill="1" applyBorder="1" applyAlignment="1">
      <alignment horizontal="center" vertical="center" wrapText="1"/>
    </xf>
    <xf numFmtId="0" fontId="14" fillId="2"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0" borderId="0" xfId="2" applyFont="1" applyFill="1" applyBorder="1" applyAlignment="1">
      <alignment horizontal="center" wrapText="1"/>
    </xf>
    <xf numFmtId="0" fontId="10" fillId="0" borderId="0" xfId="2" applyFont="1" applyFill="1" applyBorder="1" applyAlignment="1">
      <alignment horizontal="center" vertical="center"/>
    </xf>
    <xf numFmtId="0" fontId="0" fillId="0" borderId="0" xfId="0" applyFill="1" applyBorder="1" applyAlignment="1">
      <alignment horizontal="center"/>
    </xf>
    <xf numFmtId="1" fontId="2" fillId="0" borderId="0" xfId="0" applyNumberFormat="1" applyFont="1" applyFill="1" applyBorder="1" applyAlignment="1">
      <alignment horizontal="center"/>
    </xf>
    <xf numFmtId="0" fontId="9" fillId="0" borderId="7" xfId="0" applyFont="1" applyFill="1" applyBorder="1" applyAlignment="1">
      <alignment horizontal="center"/>
    </xf>
    <xf numFmtId="0" fontId="9" fillId="0" borderId="7" xfId="0" applyFont="1" applyFill="1" applyBorder="1"/>
    <xf numFmtId="38" fontId="9" fillId="0" borderId="7" xfId="0" applyNumberFormat="1" applyFont="1" applyFill="1" applyBorder="1" applyAlignment="1">
      <alignment horizontal="center"/>
    </xf>
    <xf numFmtId="1" fontId="9" fillId="0" borderId="7" xfId="0" applyNumberFormat="1" applyFont="1" applyFill="1" applyBorder="1" applyAlignment="1">
      <alignment horizontal="center"/>
    </xf>
    <xf numFmtId="1" fontId="2" fillId="0" borderId="7" xfId="0" applyNumberFormat="1" applyFont="1" applyFill="1" applyBorder="1" applyAlignment="1">
      <alignment horizontal="center"/>
    </xf>
    <xf numFmtId="1" fontId="9" fillId="2" borderId="0" xfId="0" applyNumberFormat="1" applyFont="1" applyFill="1" applyBorder="1" applyAlignment="1">
      <alignment horizontal="center"/>
    </xf>
    <xf numFmtId="1" fontId="11" fillId="0" borderId="0" xfId="0" applyNumberFormat="1" applyFont="1" applyFill="1" applyBorder="1" applyAlignment="1">
      <alignment horizontal="center"/>
    </xf>
    <xf numFmtId="1" fontId="11" fillId="2" borderId="0" xfId="0" applyNumberFormat="1" applyFont="1" applyFill="1" applyBorder="1" applyAlignment="1">
      <alignment horizontal="center"/>
    </xf>
    <xf numFmtId="3" fontId="9" fillId="0" borderId="0" xfId="3" applyNumberFormat="1" applyFont="1" applyFill="1"/>
    <xf numFmtId="4" fontId="0" fillId="0" borderId="0" xfId="0" applyNumberFormat="1" applyAlignment="1">
      <alignment horizontal="right"/>
    </xf>
    <xf numFmtId="38" fontId="9" fillId="0" borderId="0" xfId="0" applyNumberFormat="1" applyFont="1" applyAlignment="1">
      <alignment horizontal="center"/>
    </xf>
    <xf numFmtId="0" fontId="22" fillId="0" borderId="0" xfId="6"/>
    <xf numFmtId="0" fontId="14" fillId="2" borderId="7" xfId="6" applyFont="1" applyFill="1" applyBorder="1" applyAlignment="1">
      <alignment horizontal="center" vertical="center" wrapText="1"/>
    </xf>
    <xf numFmtId="3" fontId="14" fillId="2" borderId="7" xfId="6" applyNumberFormat="1" applyFont="1" applyFill="1" applyBorder="1" applyAlignment="1">
      <alignment horizontal="center" vertical="center" wrapText="1"/>
    </xf>
    <xf numFmtId="3" fontId="22" fillId="0" borderId="0" xfId="6" applyNumberFormat="1"/>
    <xf numFmtId="0" fontId="9" fillId="0" borderId="9" xfId="6" applyFont="1" applyBorder="1"/>
    <xf numFmtId="3" fontId="9" fillId="0" borderId="10" xfId="6" applyNumberFormat="1" applyFont="1" applyBorder="1" applyAlignment="1">
      <alignment horizontal="center"/>
    </xf>
    <xf numFmtId="3" fontId="9" fillId="0" borderId="10" xfId="6" applyNumberFormat="1" applyFont="1" applyFill="1" applyBorder="1" applyAlignment="1">
      <alignment horizontal="center"/>
    </xf>
    <xf numFmtId="3" fontId="22" fillId="0" borderId="0" xfId="6" applyNumberFormat="1" applyBorder="1"/>
    <xf numFmtId="0" fontId="9" fillId="0" borderId="7" xfId="6" applyFont="1" applyBorder="1"/>
    <xf numFmtId="0" fontId="14" fillId="0" borderId="11" xfId="6" applyFont="1" applyBorder="1"/>
    <xf numFmtId="3" fontId="9" fillId="0" borderId="12" xfId="6" applyNumberFormat="1" applyFont="1" applyBorder="1" applyAlignment="1">
      <alignment horizontal="center"/>
    </xf>
    <xf numFmtId="3" fontId="14" fillId="0" borderId="12" xfId="6" applyNumberFormat="1" applyFont="1" applyBorder="1" applyAlignment="1">
      <alignment horizontal="center"/>
    </xf>
    <xf numFmtId="3" fontId="24" fillId="0" borderId="11" xfId="6" applyNumberFormat="1" applyFont="1" applyBorder="1"/>
    <xf numFmtId="166" fontId="22" fillId="0" borderId="0" xfId="6" applyNumberFormat="1" applyBorder="1"/>
    <xf numFmtId="3" fontId="25" fillId="0" borderId="0" xfId="6" applyNumberFormat="1" applyFont="1" applyBorder="1"/>
    <xf numFmtId="3" fontId="25" fillId="0" borderId="0" xfId="6" applyNumberFormat="1" applyFont="1" applyBorder="1" applyAlignment="1">
      <alignment horizontal="right"/>
    </xf>
    <xf numFmtId="3" fontId="0" fillId="0" borderId="0" xfId="0" applyNumberFormat="1"/>
    <xf numFmtId="167" fontId="0" fillId="0" borderId="0" xfId="0" applyNumberFormat="1"/>
    <xf numFmtId="0" fontId="16" fillId="3" borderId="2" xfId="2" applyFont="1" applyFill="1" applyBorder="1" applyAlignment="1">
      <alignment horizontal="left" vertical="center"/>
    </xf>
    <xf numFmtId="0" fontId="9" fillId="3" borderId="8" xfId="2" applyFont="1" applyFill="1" applyBorder="1" applyAlignment="1">
      <alignment wrapText="1"/>
    </xf>
    <xf numFmtId="0" fontId="10" fillId="3" borderId="2" xfId="2" applyFont="1" applyFill="1" applyBorder="1" applyAlignment="1">
      <alignment horizontal="center" vertical="center"/>
    </xf>
    <xf numFmtId="0" fontId="9" fillId="3" borderId="8" xfId="2" applyFont="1" applyFill="1" applyBorder="1" applyAlignment="1">
      <alignment horizontal="center" wrapText="1"/>
    </xf>
    <xf numFmtId="38" fontId="21" fillId="0" borderId="0" xfId="0" applyNumberFormat="1" applyFont="1" applyFill="1" applyBorder="1" applyAlignment="1">
      <alignment horizontal="center"/>
    </xf>
    <xf numFmtId="38" fontId="19" fillId="0" borderId="5" xfId="0" applyNumberFormat="1" applyFont="1" applyBorder="1" applyAlignment="1">
      <alignment horizontal="center"/>
    </xf>
    <xf numFmtId="0" fontId="9" fillId="0" borderId="11" xfId="6" applyFont="1" applyBorder="1"/>
    <xf numFmtId="38" fontId="22" fillId="0" borderId="11" xfId="6" applyNumberFormat="1" applyBorder="1"/>
    <xf numFmtId="0" fontId="19" fillId="0" borderId="0" xfId="0" applyFont="1" applyFill="1" applyBorder="1" applyAlignment="1">
      <alignment horizontal="center"/>
    </xf>
    <xf numFmtId="164" fontId="25" fillId="0" borderId="0" xfId="6" applyNumberFormat="1" applyFont="1" applyBorder="1"/>
    <xf numFmtId="165" fontId="25" fillId="0" borderId="0" xfId="6" applyNumberFormat="1" applyFont="1" applyBorder="1"/>
    <xf numFmtId="0" fontId="22" fillId="0" borderId="0" xfId="6" applyBorder="1"/>
    <xf numFmtId="0" fontId="9" fillId="0" borderId="7" xfId="6" applyFont="1" applyFill="1" applyBorder="1" applyAlignment="1">
      <alignment horizontal="right" wrapText="1"/>
    </xf>
    <xf numFmtId="0" fontId="22" fillId="0" borderId="7" xfId="6" applyBorder="1" applyAlignment="1">
      <alignment horizontal="right"/>
    </xf>
    <xf numFmtId="164" fontId="22" fillId="0" borderId="7" xfId="6" applyNumberFormat="1" applyBorder="1"/>
    <xf numFmtId="38" fontId="22" fillId="2" borderId="9" xfId="6" applyNumberFormat="1" applyFill="1" applyBorder="1"/>
    <xf numFmtId="3" fontId="22" fillId="2" borderId="9" xfId="6" applyNumberFormat="1" applyFill="1" applyBorder="1"/>
    <xf numFmtId="3" fontId="28" fillId="2" borderId="7" xfId="6" applyNumberFormat="1" applyFont="1" applyFill="1" applyBorder="1" applyAlignment="1">
      <alignment horizontal="center" vertical="center" wrapText="1"/>
    </xf>
    <xf numFmtId="3" fontId="23" fillId="0" borderId="0" xfId="6" applyNumberFormat="1" applyFont="1" applyBorder="1"/>
    <xf numFmtId="3" fontId="23" fillId="0" borderId="0" xfId="6" applyNumberFormat="1" applyFont="1"/>
    <xf numFmtId="0" fontId="12" fillId="0" borderId="0" xfId="0" applyFont="1" applyAlignment="1">
      <alignment horizontal="left" vertical="top" wrapText="1"/>
    </xf>
    <xf numFmtId="0" fontId="9" fillId="0" borderId="0" xfId="0" applyFont="1" applyAlignment="1">
      <alignment horizontal="left" vertical="top" wrapText="1"/>
    </xf>
    <xf numFmtId="3" fontId="15" fillId="2" borderId="7" xfId="6" applyNumberFormat="1" applyFont="1" applyFill="1" applyBorder="1" applyAlignment="1">
      <alignment horizontal="center" vertical="center" wrapText="1"/>
    </xf>
    <xf numFmtId="0" fontId="22" fillId="0" borderId="0" xfId="6" applyFont="1" applyAlignment="1">
      <alignment horizontal="left" wrapText="1"/>
    </xf>
    <xf numFmtId="0" fontId="22" fillId="0" borderId="0" xfId="6" applyFont="1"/>
    <xf numFmtId="3" fontId="22" fillId="0" borderId="0" xfId="6" applyNumberFormat="1" applyFont="1" applyBorder="1"/>
    <xf numFmtId="3" fontId="22" fillId="0" borderId="0" xfId="6" applyNumberFormat="1" applyFont="1"/>
    <xf numFmtId="0" fontId="29" fillId="0" borderId="7" xfId="2" applyFont="1" applyBorder="1" applyAlignment="1">
      <alignment horizontal="center" vertical="center"/>
    </xf>
    <xf numFmtId="0" fontId="22" fillId="0" borderId="7" xfId="6" applyFont="1" applyBorder="1" applyAlignment="1">
      <alignment horizontal="center" vertical="center" wrapText="1"/>
    </xf>
    <xf numFmtId="0" fontId="22" fillId="0" borderId="7" xfId="6" applyFont="1" applyBorder="1" applyAlignment="1">
      <alignment horizontal="center" vertical="center"/>
    </xf>
    <xf numFmtId="0" fontId="22" fillId="0" borderId="0" xfId="6" applyFont="1" applyAlignment="1">
      <alignment horizontal="center" vertical="center"/>
    </xf>
    <xf numFmtId="0" fontId="19" fillId="3" borderId="8" xfId="2" applyFont="1" applyFill="1" applyBorder="1" applyAlignment="1">
      <alignment wrapText="1"/>
    </xf>
    <xf numFmtId="3" fontId="19" fillId="0" borderId="0" xfId="6" applyNumberFormat="1" applyFont="1" applyBorder="1" applyAlignment="1">
      <alignment horizontal="center"/>
    </xf>
    <xf numFmtId="38" fontId="21" fillId="0" borderId="0" xfId="0" applyNumberFormat="1" applyFont="1" applyFill="1" applyAlignment="1">
      <alignment horizontal="center"/>
    </xf>
    <xf numFmtId="0" fontId="19" fillId="0" borderId="0" xfId="0" applyFont="1"/>
    <xf numFmtId="0" fontId="14" fillId="2" borderId="15" xfId="0" applyFont="1" applyFill="1" applyBorder="1" applyAlignment="1">
      <alignment horizontal="center" vertical="center" wrapText="1"/>
    </xf>
    <xf numFmtId="38" fontId="9" fillId="0" borderId="15" xfId="0" applyNumberFormat="1" applyFont="1" applyFill="1" applyBorder="1" applyAlignment="1">
      <alignment horizontal="center"/>
    </xf>
    <xf numFmtId="38" fontId="19" fillId="0" borderId="15" xfId="0" applyNumberFormat="1" applyFont="1" applyFill="1" applyBorder="1" applyAlignment="1">
      <alignment horizontal="center"/>
    </xf>
    <xf numFmtId="38" fontId="14" fillId="0" borderId="16" xfId="0" applyNumberFormat="1" applyFont="1" applyBorder="1" applyAlignment="1">
      <alignment horizontal="center"/>
    </xf>
    <xf numFmtId="1" fontId="9" fillId="4" borderId="7" xfId="0" applyNumberFormat="1" applyFont="1" applyFill="1" applyBorder="1" applyAlignment="1">
      <alignment horizontal="center"/>
    </xf>
    <xf numFmtId="0" fontId="3" fillId="4" borderId="7" xfId="5" applyFill="1" applyBorder="1" applyAlignment="1">
      <alignment horizontal="center"/>
    </xf>
    <xf numFmtId="1" fontId="2" fillId="4" borderId="7" xfId="0" applyNumberFormat="1" applyFont="1" applyFill="1" applyBorder="1" applyAlignment="1">
      <alignment horizontal="center"/>
    </xf>
    <xf numFmtId="38" fontId="9" fillId="4" borderId="7" xfId="0" applyNumberFormat="1" applyFont="1" applyFill="1" applyBorder="1" applyAlignment="1">
      <alignment horizontal="center"/>
    </xf>
    <xf numFmtId="0" fontId="9" fillId="4" borderId="7" xfId="0" applyFont="1" applyFill="1" applyBorder="1" applyAlignment="1">
      <alignment horizontal="center"/>
    </xf>
    <xf numFmtId="38" fontId="9" fillId="0" borderId="7" xfId="0" applyNumberFormat="1" applyFont="1" applyBorder="1" applyAlignment="1">
      <alignment horizontal="center"/>
    </xf>
    <xf numFmtId="4" fontId="8" fillId="3" borderId="0" xfId="0" applyNumberFormat="1" applyFont="1" applyFill="1"/>
    <xf numFmtId="38" fontId="23" fillId="0" borderId="9" xfId="6" applyNumberFormat="1" applyFont="1" applyFill="1" applyBorder="1"/>
    <xf numFmtId="0" fontId="9" fillId="5" borderId="7" xfId="0" applyFont="1" applyFill="1" applyBorder="1" applyAlignment="1">
      <alignment horizontal="center"/>
    </xf>
    <xf numFmtId="4" fontId="22" fillId="0" borderId="7" xfId="6" applyNumberFormat="1" applyFont="1" applyFill="1" applyBorder="1"/>
    <xf numFmtId="3" fontId="22" fillId="0" borderId="0" xfId="6" applyNumberFormat="1" applyFont="1" applyAlignment="1">
      <alignment horizontal="center" vertical="center"/>
    </xf>
    <xf numFmtId="3" fontId="26" fillId="0" borderId="7" xfId="6" applyNumberFormat="1" applyFont="1" applyFill="1" applyBorder="1" applyAlignment="1">
      <alignment wrapText="1"/>
    </xf>
    <xf numFmtId="3" fontId="27" fillId="0" borderId="7" xfId="6" applyNumberFormat="1" applyFont="1" applyFill="1" applyBorder="1" applyAlignment="1">
      <alignment horizontal="center" vertical="center" wrapText="1"/>
    </xf>
    <xf numFmtId="165" fontId="22" fillId="0" borderId="0" xfId="6" applyNumberFormat="1" applyFill="1" applyBorder="1"/>
    <xf numFmtId="165" fontId="22" fillId="0" borderId="7" xfId="6" applyNumberFormat="1" applyFill="1" applyBorder="1"/>
    <xf numFmtId="165" fontId="22" fillId="0" borderId="0" xfId="6" applyNumberFormat="1" applyFont="1" applyFill="1" applyBorder="1" applyAlignment="1">
      <alignment horizontal="center" wrapText="1"/>
    </xf>
    <xf numFmtId="0" fontId="22" fillId="0" borderId="7" xfId="6" applyFont="1" applyFill="1" applyBorder="1" applyAlignment="1">
      <alignment horizontal="center" vertical="center" wrapText="1"/>
    </xf>
    <xf numFmtId="0" fontId="31" fillId="0" borderId="0" xfId="6" applyFont="1" applyAlignment="1">
      <alignment wrapText="1"/>
    </xf>
    <xf numFmtId="3" fontId="9" fillId="0" borderId="17" xfId="6" applyNumberFormat="1" applyFont="1" applyFill="1" applyBorder="1" applyAlignment="1">
      <alignment horizontal="center"/>
    </xf>
    <xf numFmtId="3" fontId="9" fillId="6" borderId="10" xfId="6" applyNumberFormat="1" applyFont="1" applyFill="1" applyBorder="1" applyAlignment="1">
      <alignment horizontal="center"/>
    </xf>
    <xf numFmtId="3" fontId="9" fillId="0" borderId="12" xfId="6" applyNumberFormat="1" applyFont="1" applyFill="1" applyBorder="1" applyAlignment="1">
      <alignment horizontal="center"/>
    </xf>
    <xf numFmtId="4" fontId="22" fillId="0" borderId="0" xfId="6" applyNumberFormat="1" applyFont="1" applyFill="1" applyBorder="1"/>
    <xf numFmtId="38" fontId="22" fillId="0" borderId="0" xfId="6" applyNumberFormat="1" applyFont="1" applyFill="1" applyBorder="1"/>
    <xf numFmtId="38" fontId="23" fillId="6" borderId="9" xfId="6" applyNumberFormat="1" applyFont="1" applyFill="1" applyBorder="1"/>
    <xf numFmtId="3" fontId="18" fillId="0" borderId="0" xfId="0" applyNumberFormat="1" applyFont="1" applyFill="1"/>
    <xf numFmtId="0" fontId="9" fillId="0" borderId="0" xfId="0" applyFont="1" applyFill="1" applyAlignment="1">
      <alignment wrapText="1"/>
    </xf>
    <xf numFmtId="3" fontId="1" fillId="0" borderId="9" xfId="6" applyNumberFormat="1" applyFont="1" applyFill="1" applyBorder="1" applyAlignment="1">
      <alignment horizontal="center"/>
    </xf>
    <xf numFmtId="3" fontId="1" fillId="0" borderId="13" xfId="6" applyNumberFormat="1" applyFont="1" applyFill="1" applyBorder="1" applyAlignment="1">
      <alignment horizontal="center"/>
    </xf>
    <xf numFmtId="3" fontId="11" fillId="0" borderId="11" xfId="6" applyNumberFormat="1" applyFont="1" applyFill="1" applyBorder="1" applyAlignment="1">
      <alignment horizontal="center"/>
    </xf>
    <xf numFmtId="0" fontId="33" fillId="3" borderId="14" xfId="2" quotePrefix="1" applyFont="1" applyFill="1" applyBorder="1" applyAlignment="1">
      <alignment horizontal="center" wrapText="1"/>
    </xf>
    <xf numFmtId="1" fontId="4" fillId="2" borderId="0" xfId="0" applyNumberFormat="1" applyFont="1" applyFill="1" applyBorder="1" applyAlignment="1">
      <alignment horizontal="center"/>
    </xf>
    <xf numFmtId="1" fontId="20" fillId="0" borderId="0" xfId="0" applyNumberFormat="1" applyFont="1" applyFill="1" applyBorder="1" applyAlignment="1">
      <alignment horizontal="center"/>
    </xf>
    <xf numFmtId="3" fontId="8" fillId="0" borderId="18" xfId="0" applyNumberFormat="1" applyFont="1" applyBorder="1" applyAlignment="1">
      <alignment horizontal="center"/>
    </xf>
    <xf numFmtId="3" fontId="34" fillId="0" borderId="18" xfId="0" applyNumberFormat="1" applyFont="1" applyBorder="1" applyAlignment="1">
      <alignment horizontal="center"/>
    </xf>
    <xf numFmtId="38" fontId="19" fillId="0" borderId="19" xfId="0" applyNumberFormat="1" applyFont="1" applyBorder="1" applyAlignment="1">
      <alignment horizontal="center"/>
    </xf>
    <xf numFmtId="38" fontId="21" fillId="0" borderId="18" xfId="0" applyNumberFormat="1" applyFont="1" applyFill="1" applyBorder="1" applyAlignment="1">
      <alignment horizontal="center"/>
    </xf>
    <xf numFmtId="3" fontId="11" fillId="0" borderId="15" xfId="0" applyNumberFormat="1" applyFont="1" applyBorder="1" applyAlignment="1">
      <alignment horizontal="center"/>
    </xf>
    <xf numFmtId="3" fontId="8" fillId="0" borderId="0" xfId="0" applyNumberFormat="1" applyFont="1" applyFill="1"/>
    <xf numFmtId="0" fontId="13" fillId="0" borderId="0" xfId="4" applyAlignment="1">
      <alignment vertical="center"/>
    </xf>
    <xf numFmtId="0" fontId="12" fillId="0" borderId="0" xfId="0" applyFont="1" applyAlignment="1">
      <alignment horizontal="left" vertical="top" wrapText="1"/>
    </xf>
    <xf numFmtId="0" fontId="32"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top" wrapText="1"/>
    </xf>
    <xf numFmtId="165" fontId="22" fillId="0" borderId="1" xfId="6" applyNumberFormat="1" applyFill="1" applyBorder="1" applyAlignment="1">
      <alignment horizontal="center" wrapText="1"/>
    </xf>
    <xf numFmtId="165" fontId="22" fillId="0" borderId="6" xfId="6" applyNumberFormat="1" applyFill="1" applyBorder="1" applyAlignment="1">
      <alignment horizontal="center" wrapText="1"/>
    </xf>
    <xf numFmtId="0" fontId="36" fillId="0" borderId="17" xfId="0" applyFont="1" applyBorder="1" applyAlignment="1">
      <alignment horizontal="center" wrapText="1"/>
    </xf>
  </cellXfs>
  <cellStyles count="7">
    <cellStyle name="Comma" xfId="3" builtinId="3"/>
    <cellStyle name="Default" xfId="1" xr:uid="{00000000-0005-0000-0000-000001000000}"/>
    <cellStyle name="Hyperlink" xfId="4" builtinId="8"/>
    <cellStyle name="Normal" xfId="0" builtinId="0"/>
    <cellStyle name="Normal 2" xfId="5" xr:uid="{00000000-0005-0000-0000-000004000000}"/>
    <cellStyle name="Normal 3" xfId="6" xr:uid="{00000000-0005-0000-0000-000005000000}"/>
    <cellStyle name="Normal_07 - MET enro" xfId="2"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9900"/>
      <rgbColor rgb="00993366"/>
      <rgbColor rgb="00FFFFCC"/>
      <rgbColor rgb="00CCFFFF"/>
      <rgbColor rgb="00660066"/>
      <rgbColor rgb="00FF8080"/>
      <rgbColor rgb="000066CC"/>
      <rgbColor rgb="00CCCCFF"/>
      <rgbColor rgb="00DFDF81"/>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2CD"/>
      <color rgb="FFE8E8E8"/>
      <color rgb="FFC4C4BA"/>
      <color rgb="FFE1EFEA"/>
      <color rgb="FFEEF6F3"/>
      <color rgb="FFE5FFF7"/>
      <color rgb="FFE4F9C7"/>
      <color rgb="FFCCC6FA"/>
      <color rgb="FFFFEAAF"/>
      <color rgb="FFE5B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ETCO\FY18\FY17%20Legislative%20Report\Copy%20of%20SIMS18A_METCO%20student%20enrollment%20count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chuang/Documents/Z/FY19%20Proposed%20Final%20METCO%20grant%20allocations%20with%20erno%20history%2007291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chuang/AppData/Local/Packages/Microsoft.MicrosoftEdge_8wekyb3d8bbwe/TempState/Downloads/allocatio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 x Gr. 11 &amp; 12_18A"/>
      <sheetName val="Sheet2"/>
      <sheetName val="School x Grade_18A"/>
      <sheetName val="District x Grade_18A"/>
      <sheetName val="Sheet3"/>
      <sheetName val="District x Gender_18A"/>
      <sheetName val="District x Race.Ethnicity_18A"/>
      <sheetName val="District x EcoDis_18A"/>
      <sheetName val="District x SWD_18A"/>
      <sheetName val="District x EL_18A"/>
      <sheetName val="District 18A Totals(2)"/>
    </sheetNames>
    <sheetDataSet>
      <sheetData sheetId="0"/>
      <sheetData sheetId="1"/>
      <sheetData sheetId="2"/>
      <sheetData sheetId="3"/>
      <sheetData sheetId="4">
        <row r="1">
          <cell r="A1" t="str">
            <v>Org Code</v>
          </cell>
          <cell r="B1" t="str">
            <v>Org Name</v>
          </cell>
        </row>
        <row r="2">
          <cell r="A2" t="str">
            <v>0445</v>
          </cell>
          <cell r="B2" t="str">
            <v>Abby Kelley Foster Charter Public (District)</v>
          </cell>
        </row>
        <row r="3">
          <cell r="A3" t="str">
            <v>0001</v>
          </cell>
          <cell r="B3" t="str">
            <v>Abington</v>
          </cell>
        </row>
        <row r="4">
          <cell r="A4" t="str">
            <v>0412</v>
          </cell>
          <cell r="B4" t="str">
            <v>Academy Of the Pacific Rim Charter Public (District)</v>
          </cell>
        </row>
        <row r="5">
          <cell r="A5" t="str">
            <v>0002</v>
          </cell>
          <cell r="B5" t="str">
            <v>Acton (non-op)</v>
          </cell>
        </row>
        <row r="6">
          <cell r="A6" t="str">
            <v>0600</v>
          </cell>
          <cell r="B6" t="str">
            <v>Acton-Boxborough</v>
          </cell>
        </row>
        <row r="7">
          <cell r="A7" t="str">
            <v>0003</v>
          </cell>
          <cell r="B7" t="str">
            <v>Acushnet</v>
          </cell>
        </row>
        <row r="8">
          <cell r="A8" t="str">
            <v>0004</v>
          </cell>
          <cell r="B8" t="str">
            <v>Adams (non-op)</v>
          </cell>
        </row>
        <row r="9">
          <cell r="A9" t="str">
            <v>0603</v>
          </cell>
          <cell r="B9" t="str">
            <v>Adams-Cheshire</v>
          </cell>
        </row>
        <row r="10">
          <cell r="A10" t="str">
            <v>0430</v>
          </cell>
          <cell r="B10" t="str">
            <v>Advanced Math and Science Academy Charter (District)</v>
          </cell>
        </row>
        <row r="11">
          <cell r="A11" t="str">
            <v>0005</v>
          </cell>
          <cell r="B11" t="str">
            <v>Agawam</v>
          </cell>
        </row>
        <row r="12">
          <cell r="A12" t="str">
            <v>0006</v>
          </cell>
          <cell r="B12" t="str">
            <v>Alford (non-op)</v>
          </cell>
        </row>
        <row r="13">
          <cell r="A13" t="str">
            <v>0409</v>
          </cell>
          <cell r="B13" t="str">
            <v>Alma del Mar Charter School (District)</v>
          </cell>
        </row>
        <row r="14">
          <cell r="A14" t="str">
            <v>0007</v>
          </cell>
          <cell r="B14" t="str">
            <v>Amesbury</v>
          </cell>
        </row>
        <row r="15">
          <cell r="A15" t="str">
            <v>0008</v>
          </cell>
          <cell r="B15" t="str">
            <v>Amherst</v>
          </cell>
        </row>
        <row r="16">
          <cell r="A16" t="str">
            <v>0605</v>
          </cell>
          <cell r="B16" t="str">
            <v>Amherst-Pelham</v>
          </cell>
        </row>
        <row r="17">
          <cell r="A17" t="str">
            <v>0009</v>
          </cell>
          <cell r="B17" t="str">
            <v>Andover</v>
          </cell>
        </row>
        <row r="18">
          <cell r="A18" t="str">
            <v>0104</v>
          </cell>
          <cell r="B18" t="str">
            <v>Aquinnah (non-op)</v>
          </cell>
        </row>
        <row r="19">
          <cell r="A19" t="str">
            <v>3509</v>
          </cell>
          <cell r="B19" t="str">
            <v>Argosy Collegiate Charter School (District)</v>
          </cell>
        </row>
        <row r="20">
          <cell r="A20" t="str">
            <v>0010</v>
          </cell>
          <cell r="B20" t="str">
            <v>Arlington</v>
          </cell>
        </row>
        <row r="21">
          <cell r="A21" t="str">
            <v>0011</v>
          </cell>
          <cell r="B21" t="str">
            <v>Ashburnham (non-op)</v>
          </cell>
        </row>
        <row r="22">
          <cell r="A22" t="str">
            <v>0610</v>
          </cell>
          <cell r="B22" t="str">
            <v>Ashburnham-Westminster</v>
          </cell>
        </row>
        <row r="23">
          <cell r="A23" t="str">
            <v>0012</v>
          </cell>
          <cell r="B23" t="str">
            <v>Ashby (non-op)</v>
          </cell>
        </row>
        <row r="24">
          <cell r="A24" t="str">
            <v>0013</v>
          </cell>
          <cell r="B24" t="str">
            <v>Ashfield (non-op)</v>
          </cell>
        </row>
        <row r="25">
          <cell r="A25" t="str">
            <v>0014</v>
          </cell>
          <cell r="B25" t="str">
            <v>Ashland</v>
          </cell>
        </row>
        <row r="26">
          <cell r="A26" t="str">
            <v>0801</v>
          </cell>
          <cell r="B26" t="str">
            <v>Assabet Valley Regional Vocational Technical</v>
          </cell>
        </row>
        <row r="27">
          <cell r="A27" t="str">
            <v>0015</v>
          </cell>
          <cell r="B27" t="str">
            <v>Athol (non-op)</v>
          </cell>
        </row>
        <row r="28">
          <cell r="A28" t="str">
            <v>0615</v>
          </cell>
          <cell r="B28" t="str">
            <v>Athol-Royalston</v>
          </cell>
        </row>
        <row r="29">
          <cell r="A29" t="str">
            <v>0491</v>
          </cell>
          <cell r="B29" t="str">
            <v>Atlantis Charter (District)</v>
          </cell>
        </row>
        <row r="30">
          <cell r="A30" t="str">
            <v>0016</v>
          </cell>
          <cell r="B30" t="str">
            <v>Attleboro</v>
          </cell>
        </row>
        <row r="31">
          <cell r="A31" t="str">
            <v>0017</v>
          </cell>
          <cell r="B31" t="str">
            <v>Auburn</v>
          </cell>
        </row>
        <row r="32">
          <cell r="A32" t="str">
            <v>0018</v>
          </cell>
          <cell r="B32" t="str">
            <v>Avon</v>
          </cell>
        </row>
        <row r="33">
          <cell r="A33" t="str">
            <v>0019</v>
          </cell>
          <cell r="B33" t="str">
            <v>Ayer (non-op)</v>
          </cell>
        </row>
        <row r="34">
          <cell r="A34" t="str">
            <v>0616</v>
          </cell>
          <cell r="B34" t="str">
            <v>Ayer Shirley School District</v>
          </cell>
        </row>
        <row r="35">
          <cell r="A35" t="str">
            <v>0020</v>
          </cell>
          <cell r="B35" t="str">
            <v>Barnstable</v>
          </cell>
        </row>
        <row r="36">
          <cell r="A36" t="str">
            <v>0427</v>
          </cell>
          <cell r="B36" t="str">
            <v>Barnstable Community Horace Mann Charter Public (District)</v>
          </cell>
        </row>
        <row r="37">
          <cell r="A37" t="str">
            <v>0021</v>
          </cell>
          <cell r="B37" t="str">
            <v>Barre (non-op)</v>
          </cell>
        </row>
        <row r="38">
          <cell r="A38" t="str">
            <v>3502</v>
          </cell>
          <cell r="B38" t="str">
            <v>Baystate Academy Charter Public School (District)</v>
          </cell>
        </row>
        <row r="39">
          <cell r="A39" t="str">
            <v>0022</v>
          </cell>
          <cell r="B39" t="str">
            <v>Becket (non-op)</v>
          </cell>
        </row>
        <row r="40">
          <cell r="A40" t="str">
            <v>0023</v>
          </cell>
          <cell r="B40" t="str">
            <v>Bedford</v>
          </cell>
        </row>
        <row r="41">
          <cell r="A41" t="str">
            <v>0024</v>
          </cell>
          <cell r="B41" t="str">
            <v>Belchertown</v>
          </cell>
        </row>
        <row r="42">
          <cell r="A42" t="str">
            <v>0025</v>
          </cell>
          <cell r="B42" t="str">
            <v>Bellingham</v>
          </cell>
        </row>
        <row r="43">
          <cell r="A43" t="str">
            <v>0026</v>
          </cell>
          <cell r="B43" t="str">
            <v>Belmont</v>
          </cell>
        </row>
        <row r="44">
          <cell r="A44" t="str">
            <v>0420</v>
          </cell>
          <cell r="B44" t="str">
            <v>Benjamin Banneker Charter Public (District)</v>
          </cell>
        </row>
        <row r="45">
          <cell r="A45" t="str">
            <v>0447</v>
          </cell>
          <cell r="B45" t="str">
            <v>Benjamin Franklin Classical Charter Public (District)</v>
          </cell>
        </row>
        <row r="46">
          <cell r="A46" t="str">
            <v>3511</v>
          </cell>
          <cell r="B46" t="str">
            <v>Bentley Academy Charter School (District)</v>
          </cell>
        </row>
        <row r="47">
          <cell r="A47" t="str">
            <v>0027</v>
          </cell>
          <cell r="B47" t="str">
            <v>Berkley</v>
          </cell>
        </row>
        <row r="48">
          <cell r="A48" t="str">
            <v>0414</v>
          </cell>
          <cell r="B48" t="str">
            <v>Berkshire Arts and Technology Charter Public (District)</v>
          </cell>
        </row>
        <row r="49">
          <cell r="A49" t="str">
            <v>0618</v>
          </cell>
          <cell r="B49" t="str">
            <v>Berkshire Hills</v>
          </cell>
        </row>
        <row r="50">
          <cell r="A50" t="str">
            <v>0028</v>
          </cell>
          <cell r="B50" t="str">
            <v>Berlin</v>
          </cell>
        </row>
        <row r="51">
          <cell r="A51" t="str">
            <v>0620</v>
          </cell>
          <cell r="B51" t="str">
            <v>Berlin-Boylston</v>
          </cell>
        </row>
        <row r="52">
          <cell r="A52" t="str">
            <v>0029</v>
          </cell>
          <cell r="B52" t="str">
            <v>Bernardston (non-op)</v>
          </cell>
        </row>
        <row r="53">
          <cell r="A53" t="str">
            <v>0030</v>
          </cell>
          <cell r="B53" t="str">
            <v>Beverly</v>
          </cell>
        </row>
        <row r="54">
          <cell r="A54" t="str">
            <v>0031</v>
          </cell>
          <cell r="B54" t="str">
            <v>Billerica</v>
          </cell>
        </row>
        <row r="55">
          <cell r="A55" t="str">
            <v>0032</v>
          </cell>
          <cell r="B55" t="str">
            <v>Blackstone (non-op)</v>
          </cell>
        </row>
        <row r="56">
          <cell r="A56" t="str">
            <v>0805</v>
          </cell>
          <cell r="B56" t="str">
            <v>Blackstone Valley Regional Vocational Technical</v>
          </cell>
        </row>
        <row r="57">
          <cell r="A57" t="str">
            <v>0622</v>
          </cell>
          <cell r="B57" t="str">
            <v>Blackstone-Millville</v>
          </cell>
        </row>
        <row r="58">
          <cell r="A58" t="str">
            <v>0033</v>
          </cell>
          <cell r="B58" t="str">
            <v>Blandford (non-op)</v>
          </cell>
        </row>
        <row r="59">
          <cell r="A59" t="str">
            <v>0806</v>
          </cell>
          <cell r="B59" t="str">
            <v>Blue Hills Regional Vocational Technical</v>
          </cell>
        </row>
        <row r="60">
          <cell r="A60" t="str">
            <v>0034</v>
          </cell>
          <cell r="B60" t="str">
            <v>Bolton (non-op)</v>
          </cell>
        </row>
        <row r="61">
          <cell r="A61" t="str">
            <v>0035</v>
          </cell>
          <cell r="B61" t="str">
            <v>Boston</v>
          </cell>
        </row>
        <row r="62">
          <cell r="A62" t="str">
            <v>0449</v>
          </cell>
          <cell r="B62" t="str">
            <v>Boston Collegiate Charter (District)</v>
          </cell>
        </row>
        <row r="63">
          <cell r="A63" t="str">
            <v>0424</v>
          </cell>
          <cell r="B63" t="str">
            <v>Boston Day and Evening Academy Charter (District)</v>
          </cell>
        </row>
        <row r="64">
          <cell r="A64" t="str">
            <v>0411</v>
          </cell>
          <cell r="B64" t="str">
            <v>Boston Green Academy Horace Mann Charter School (District)</v>
          </cell>
        </row>
        <row r="65">
          <cell r="A65" t="str">
            <v>0416</v>
          </cell>
          <cell r="B65" t="str">
            <v>Boston Preparatory Charter Public (District)</v>
          </cell>
        </row>
        <row r="66">
          <cell r="A66" t="str">
            <v>0481</v>
          </cell>
          <cell r="B66" t="str">
            <v>Boston Renaissance Charter Public (District)</v>
          </cell>
        </row>
        <row r="67">
          <cell r="A67" t="str">
            <v>0036</v>
          </cell>
          <cell r="B67" t="str">
            <v>Bourne</v>
          </cell>
        </row>
        <row r="68">
          <cell r="A68" t="str">
            <v>0037</v>
          </cell>
          <cell r="B68" t="str">
            <v>Boxborough (non-op)</v>
          </cell>
        </row>
        <row r="69">
          <cell r="A69" t="str">
            <v>0038</v>
          </cell>
          <cell r="B69" t="str">
            <v>Boxford</v>
          </cell>
        </row>
        <row r="70">
          <cell r="A70" t="str">
            <v>0039</v>
          </cell>
          <cell r="B70" t="str">
            <v>Boylston</v>
          </cell>
        </row>
        <row r="71">
          <cell r="A71" t="str">
            <v>0040</v>
          </cell>
          <cell r="B71" t="str">
            <v>Braintree</v>
          </cell>
        </row>
        <row r="72">
          <cell r="A72" t="str">
            <v>0041</v>
          </cell>
          <cell r="B72" t="str">
            <v>Brewster</v>
          </cell>
        </row>
        <row r="73">
          <cell r="A73" t="str">
            <v>0417</v>
          </cell>
          <cell r="B73" t="str">
            <v>Bridge Boston Charter School (District)</v>
          </cell>
        </row>
        <row r="74">
          <cell r="A74" t="str">
            <v>0042</v>
          </cell>
          <cell r="B74" t="str">
            <v>Bridgewater (non-op)</v>
          </cell>
        </row>
        <row r="75">
          <cell r="A75" t="str">
            <v>0625</v>
          </cell>
          <cell r="B75" t="str">
            <v>Bridgewater-Raynham</v>
          </cell>
        </row>
        <row r="76">
          <cell r="A76" t="str">
            <v>0043</v>
          </cell>
          <cell r="B76" t="str">
            <v>Brimfield</v>
          </cell>
        </row>
        <row r="77">
          <cell r="A77" t="str">
            <v>0910</v>
          </cell>
          <cell r="B77" t="str">
            <v>Bristol County Agricultural</v>
          </cell>
        </row>
        <row r="78">
          <cell r="A78" t="str">
            <v>0810</v>
          </cell>
          <cell r="B78" t="str">
            <v>Bristol-Plymouth Regional Vocational Technical</v>
          </cell>
        </row>
        <row r="79">
          <cell r="A79" t="str">
            <v>0044</v>
          </cell>
          <cell r="B79" t="str">
            <v>Brockton</v>
          </cell>
        </row>
        <row r="80">
          <cell r="A80" t="str">
            <v>0428</v>
          </cell>
          <cell r="B80" t="str">
            <v>Brooke Charter School (District)</v>
          </cell>
        </row>
        <row r="81">
          <cell r="A81" t="str">
            <v>0045</v>
          </cell>
          <cell r="B81" t="str">
            <v>Brookfield</v>
          </cell>
        </row>
        <row r="82">
          <cell r="A82" t="str">
            <v>0046</v>
          </cell>
          <cell r="B82" t="str">
            <v>Brookline</v>
          </cell>
        </row>
        <row r="83">
          <cell r="A83" t="str">
            <v>0047</v>
          </cell>
          <cell r="B83" t="str">
            <v>Buckland (non-op)</v>
          </cell>
        </row>
        <row r="84">
          <cell r="A84" t="str">
            <v>0048</v>
          </cell>
          <cell r="B84" t="str">
            <v>Burlington</v>
          </cell>
        </row>
        <row r="85">
          <cell r="A85" t="str">
            <v>0049</v>
          </cell>
          <cell r="B85" t="str">
            <v>Cambridge</v>
          </cell>
        </row>
        <row r="86">
          <cell r="A86" t="str">
            <v>0050</v>
          </cell>
          <cell r="B86" t="str">
            <v>Canton</v>
          </cell>
        </row>
        <row r="87">
          <cell r="A87" t="str">
            <v>0432</v>
          </cell>
          <cell r="B87" t="str">
            <v>Cape Cod Lighthouse Charter (District)</v>
          </cell>
        </row>
        <row r="88">
          <cell r="A88" t="str">
            <v>0815</v>
          </cell>
          <cell r="B88" t="str">
            <v>Cape Cod Regional Vocational Technical</v>
          </cell>
        </row>
        <row r="89">
          <cell r="A89" t="str">
            <v>0051</v>
          </cell>
          <cell r="B89" t="str">
            <v>Carlisle</v>
          </cell>
        </row>
        <row r="90">
          <cell r="A90" t="str">
            <v>0052</v>
          </cell>
          <cell r="B90" t="str">
            <v>Carver</v>
          </cell>
        </row>
        <row r="91">
          <cell r="A91" t="str">
            <v>0635</v>
          </cell>
          <cell r="B91" t="str">
            <v>Central Berkshire</v>
          </cell>
        </row>
        <row r="92">
          <cell r="A92" t="str">
            <v>0053</v>
          </cell>
          <cell r="B92" t="str">
            <v>Charlemont (non-op)</v>
          </cell>
        </row>
        <row r="93">
          <cell r="A93" t="str">
            <v>0054</v>
          </cell>
          <cell r="B93" t="str">
            <v>Charlton (non-op)</v>
          </cell>
        </row>
        <row r="94">
          <cell r="A94" t="str">
            <v>0055</v>
          </cell>
          <cell r="B94" t="str">
            <v>Chatham (non-op)</v>
          </cell>
        </row>
        <row r="95">
          <cell r="A95" t="str">
            <v>0056</v>
          </cell>
          <cell r="B95" t="str">
            <v>Chelmsford</v>
          </cell>
        </row>
        <row r="96">
          <cell r="A96" t="str">
            <v>0057</v>
          </cell>
          <cell r="B96" t="str">
            <v>Chelsea</v>
          </cell>
        </row>
        <row r="97">
          <cell r="A97" t="str">
            <v>0058</v>
          </cell>
          <cell r="B97" t="str">
            <v>Cheshire (non-op)</v>
          </cell>
        </row>
        <row r="98">
          <cell r="A98" t="str">
            <v>0059</v>
          </cell>
          <cell r="B98" t="str">
            <v>Chester (non-op)</v>
          </cell>
        </row>
        <row r="99">
          <cell r="A99" t="str">
            <v>0060</v>
          </cell>
          <cell r="B99" t="str">
            <v>Chesterfield (non-op)</v>
          </cell>
        </row>
        <row r="100">
          <cell r="A100" t="str">
            <v>0632</v>
          </cell>
          <cell r="B100" t="str">
            <v>Chesterfield-Goshen</v>
          </cell>
        </row>
        <row r="101">
          <cell r="A101" t="str">
            <v>0061</v>
          </cell>
          <cell r="B101" t="str">
            <v>Chicopee</v>
          </cell>
        </row>
        <row r="102">
          <cell r="A102" t="str">
            <v>0062</v>
          </cell>
          <cell r="B102" t="str">
            <v>Chilmark (non-op)</v>
          </cell>
        </row>
        <row r="103">
          <cell r="A103" t="str">
            <v>0418</v>
          </cell>
          <cell r="B103" t="str">
            <v>Christa McAuliffe Charter Public (District)</v>
          </cell>
        </row>
        <row r="104">
          <cell r="A104" t="str">
            <v>0437</v>
          </cell>
          <cell r="B104" t="str">
            <v>City on a Hill Charter Public School Circuit Street (District)</v>
          </cell>
        </row>
        <row r="105">
          <cell r="A105" t="str">
            <v>3504</v>
          </cell>
          <cell r="B105" t="str">
            <v>City on a Hill Charter Public School Dudley Square (District)</v>
          </cell>
        </row>
        <row r="106">
          <cell r="A106" t="str">
            <v>3507</v>
          </cell>
          <cell r="B106" t="str">
            <v>City on a Hill Charter Public School New Bedford (District)</v>
          </cell>
        </row>
        <row r="107">
          <cell r="A107" t="str">
            <v>0063</v>
          </cell>
          <cell r="B107" t="str">
            <v>Clarksburg</v>
          </cell>
        </row>
        <row r="108">
          <cell r="A108" t="str">
            <v>0064</v>
          </cell>
          <cell r="B108" t="str">
            <v>Clinton</v>
          </cell>
        </row>
        <row r="109">
          <cell r="A109" t="str">
            <v>0438</v>
          </cell>
          <cell r="B109" t="str">
            <v>Codman Academy Charter Public (District)</v>
          </cell>
        </row>
        <row r="110">
          <cell r="A110" t="str">
            <v>0065</v>
          </cell>
          <cell r="B110" t="str">
            <v>Cohasset</v>
          </cell>
        </row>
        <row r="111">
          <cell r="A111" t="str">
            <v>3503</v>
          </cell>
          <cell r="B111" t="str">
            <v>Collegiate Charter School of Lowell (District)</v>
          </cell>
        </row>
        <row r="112">
          <cell r="A112" t="str">
            <v>0066</v>
          </cell>
          <cell r="B112" t="str">
            <v>Colrain (non-op)</v>
          </cell>
        </row>
        <row r="113">
          <cell r="A113" t="str">
            <v>0436</v>
          </cell>
          <cell r="B113" t="str">
            <v>Community Charter School of Cambridge (District)</v>
          </cell>
        </row>
        <row r="114">
          <cell r="A114" t="str">
            <v>0426</v>
          </cell>
          <cell r="B114" t="str">
            <v>Community Day Charter Public School - Gateway (District)</v>
          </cell>
        </row>
        <row r="115">
          <cell r="A115" t="str">
            <v>0440</v>
          </cell>
          <cell r="B115" t="str">
            <v>Community Day Charter Public School - Prospect (District)</v>
          </cell>
        </row>
        <row r="116">
          <cell r="A116" t="str">
            <v>0431</v>
          </cell>
          <cell r="B116" t="str">
            <v>Community Day Charter Public School - R. Kingman Webster (District)</v>
          </cell>
        </row>
        <row r="117">
          <cell r="A117" t="str">
            <v>0067</v>
          </cell>
          <cell r="B117" t="str">
            <v>Concord</v>
          </cell>
        </row>
        <row r="118">
          <cell r="A118" t="str">
            <v>0640</v>
          </cell>
          <cell r="B118" t="str">
            <v>Concord-Carlisle</v>
          </cell>
        </row>
        <row r="119">
          <cell r="A119" t="str">
            <v>0439</v>
          </cell>
          <cell r="B119" t="str">
            <v>Conservatory Lab Charter (District)</v>
          </cell>
        </row>
        <row r="120">
          <cell r="A120" t="str">
            <v>0068</v>
          </cell>
          <cell r="B120" t="str">
            <v>Conway</v>
          </cell>
        </row>
        <row r="121">
          <cell r="A121" t="str">
            <v>0069</v>
          </cell>
          <cell r="B121" t="str">
            <v>Cummington (non-op)</v>
          </cell>
        </row>
        <row r="122">
          <cell r="A122" t="str">
            <v>0070</v>
          </cell>
          <cell r="B122" t="str">
            <v>Dalton (non-op)</v>
          </cell>
        </row>
        <row r="123">
          <cell r="A123" t="str">
            <v>0071</v>
          </cell>
          <cell r="B123" t="str">
            <v>Danvers</v>
          </cell>
        </row>
        <row r="124">
          <cell r="A124" t="str">
            <v>0072</v>
          </cell>
          <cell r="B124" t="str">
            <v>Dartmouth</v>
          </cell>
        </row>
        <row r="125">
          <cell r="A125" t="str">
            <v>0073</v>
          </cell>
          <cell r="B125" t="str">
            <v>Dedham</v>
          </cell>
        </row>
        <row r="126">
          <cell r="A126" t="str">
            <v>0074</v>
          </cell>
          <cell r="B126" t="str">
            <v>Deerfield</v>
          </cell>
        </row>
        <row r="127">
          <cell r="A127" t="str">
            <v>0075</v>
          </cell>
          <cell r="B127" t="str">
            <v>Dennis (non-op)</v>
          </cell>
        </row>
        <row r="128">
          <cell r="A128" t="str">
            <v>0645</v>
          </cell>
          <cell r="B128" t="str">
            <v>Dennis-Yarmouth</v>
          </cell>
        </row>
        <row r="129">
          <cell r="A129" t="str">
            <v>0352</v>
          </cell>
          <cell r="B129" t="str">
            <v>Devens (non-op)</v>
          </cell>
        </row>
        <row r="130">
          <cell r="A130" t="str">
            <v>0076</v>
          </cell>
          <cell r="B130" t="str">
            <v>Dighton (non-op)</v>
          </cell>
        </row>
        <row r="131">
          <cell r="A131" t="str">
            <v>0650</v>
          </cell>
          <cell r="B131" t="str">
            <v>Dighton-Rehoboth</v>
          </cell>
        </row>
        <row r="132">
          <cell r="A132" t="str">
            <v>0077</v>
          </cell>
          <cell r="B132" t="str">
            <v>Douglas</v>
          </cell>
        </row>
        <row r="133">
          <cell r="A133" t="str">
            <v>0078</v>
          </cell>
          <cell r="B133" t="str">
            <v>Dover</v>
          </cell>
        </row>
        <row r="134">
          <cell r="A134" t="str">
            <v>0655</v>
          </cell>
          <cell r="B134" t="str">
            <v>Dover-Sherborn</v>
          </cell>
        </row>
        <row r="135">
          <cell r="A135" t="str">
            <v>0079</v>
          </cell>
          <cell r="B135" t="str">
            <v>Dracut</v>
          </cell>
        </row>
        <row r="136">
          <cell r="A136" t="str">
            <v>0080</v>
          </cell>
          <cell r="B136" t="str">
            <v>Dudley (non-op)</v>
          </cell>
        </row>
        <row r="137">
          <cell r="A137" t="str">
            <v>0407</v>
          </cell>
          <cell r="B137" t="str">
            <v>Dudley Street Neighborhood Charter School (District)</v>
          </cell>
        </row>
        <row r="138">
          <cell r="A138" t="str">
            <v>0658</v>
          </cell>
          <cell r="B138" t="str">
            <v>Dudley-Charlton Reg</v>
          </cell>
        </row>
        <row r="139">
          <cell r="A139" t="str">
            <v>0081</v>
          </cell>
          <cell r="B139" t="str">
            <v>Dunstable (non-op)</v>
          </cell>
        </row>
        <row r="140">
          <cell r="A140" t="str">
            <v>0082</v>
          </cell>
          <cell r="B140" t="str">
            <v>Duxbury</v>
          </cell>
        </row>
        <row r="141">
          <cell r="A141" t="str">
            <v>0083</v>
          </cell>
          <cell r="B141" t="str">
            <v>East Bridgewater</v>
          </cell>
        </row>
        <row r="142">
          <cell r="A142" t="str">
            <v>0084</v>
          </cell>
          <cell r="B142" t="str">
            <v>East Brookfield (non-op)</v>
          </cell>
        </row>
        <row r="143">
          <cell r="A143" t="str">
            <v>0087</v>
          </cell>
          <cell r="B143" t="str">
            <v>East Longmeadow</v>
          </cell>
        </row>
        <row r="144">
          <cell r="A144" t="str">
            <v>0085</v>
          </cell>
          <cell r="B144" t="str">
            <v>Eastham</v>
          </cell>
        </row>
        <row r="145">
          <cell r="A145" t="str">
            <v>0086</v>
          </cell>
          <cell r="B145" t="str">
            <v>Easthampton</v>
          </cell>
        </row>
        <row r="146">
          <cell r="A146" t="str">
            <v>0088</v>
          </cell>
          <cell r="B146" t="str">
            <v>Easton</v>
          </cell>
        </row>
        <row r="147">
          <cell r="A147" t="str">
            <v>0089</v>
          </cell>
          <cell r="B147" t="str">
            <v>Edgartown</v>
          </cell>
        </row>
        <row r="148">
          <cell r="A148" t="str">
            <v>0452</v>
          </cell>
          <cell r="B148" t="str">
            <v>Edward M. Kennedy Academy for Health Careers (Horace Mann Charter) (District)</v>
          </cell>
        </row>
        <row r="149">
          <cell r="A149" t="str">
            <v>0090</v>
          </cell>
          <cell r="B149" t="str">
            <v>Egremont (non-op)</v>
          </cell>
        </row>
        <row r="150">
          <cell r="A150" t="str">
            <v>0091</v>
          </cell>
          <cell r="B150" t="str">
            <v>Erving</v>
          </cell>
        </row>
        <row r="151">
          <cell r="A151" t="str">
            <v>0092</v>
          </cell>
          <cell r="B151" t="str">
            <v>Essex (non-op)</v>
          </cell>
        </row>
        <row r="152">
          <cell r="A152" t="str">
            <v>0817</v>
          </cell>
          <cell r="B152" t="str">
            <v>Essex North Shore Agricultural and Technical School District</v>
          </cell>
        </row>
        <row r="153">
          <cell r="A153" t="str">
            <v>0093</v>
          </cell>
          <cell r="B153" t="str">
            <v>Everett</v>
          </cell>
        </row>
        <row r="154">
          <cell r="A154" t="str">
            <v>0410</v>
          </cell>
          <cell r="B154" t="str">
            <v>Excel Academy Charter (District)</v>
          </cell>
        </row>
        <row r="155">
          <cell r="A155" t="str">
            <v>0094</v>
          </cell>
          <cell r="B155" t="str">
            <v>Fairhaven</v>
          </cell>
        </row>
        <row r="156">
          <cell r="A156" t="str">
            <v>0095</v>
          </cell>
          <cell r="B156" t="str">
            <v>Fall River</v>
          </cell>
        </row>
        <row r="157">
          <cell r="A157" t="str">
            <v>0096</v>
          </cell>
          <cell r="B157" t="str">
            <v>Falmouth</v>
          </cell>
        </row>
        <row r="158">
          <cell r="A158" t="str">
            <v>0662</v>
          </cell>
          <cell r="B158" t="str">
            <v>Farmington River Reg</v>
          </cell>
        </row>
        <row r="159">
          <cell r="A159" t="str">
            <v>0097</v>
          </cell>
          <cell r="B159" t="str">
            <v>Fitchburg</v>
          </cell>
        </row>
        <row r="160">
          <cell r="A160" t="str">
            <v>0098</v>
          </cell>
          <cell r="B160" t="str">
            <v>Florida</v>
          </cell>
        </row>
        <row r="161">
          <cell r="A161" t="str">
            <v>0413</v>
          </cell>
          <cell r="B161" t="str">
            <v>Four Rivers Charter Public (District)</v>
          </cell>
        </row>
        <row r="162">
          <cell r="A162" t="str">
            <v>0099</v>
          </cell>
          <cell r="B162" t="str">
            <v>Foxborough</v>
          </cell>
        </row>
        <row r="163">
          <cell r="A163" t="str">
            <v>0446</v>
          </cell>
          <cell r="B163" t="str">
            <v>Foxborough Regional Charter (District)</v>
          </cell>
        </row>
        <row r="164">
          <cell r="A164" t="str">
            <v>0100</v>
          </cell>
          <cell r="B164" t="str">
            <v>Framingham</v>
          </cell>
        </row>
        <row r="165">
          <cell r="A165" t="str">
            <v>0478</v>
          </cell>
          <cell r="B165" t="str">
            <v>Francis W. Parker Charter Essential (District)</v>
          </cell>
        </row>
        <row r="166">
          <cell r="A166" t="str">
            <v>0101</v>
          </cell>
          <cell r="B166" t="str">
            <v>Franklin</v>
          </cell>
        </row>
        <row r="167">
          <cell r="A167" t="str">
            <v>0818</v>
          </cell>
          <cell r="B167" t="str">
            <v>Franklin County Regional Vocational Technical</v>
          </cell>
        </row>
        <row r="168">
          <cell r="A168" t="str">
            <v>0102</v>
          </cell>
          <cell r="B168" t="str">
            <v>Freetown (non-op)</v>
          </cell>
        </row>
        <row r="169">
          <cell r="A169" t="str">
            <v>0665</v>
          </cell>
          <cell r="B169" t="str">
            <v>Freetown-Lakeville</v>
          </cell>
        </row>
        <row r="170">
          <cell r="A170" t="str">
            <v>0670</v>
          </cell>
          <cell r="B170" t="str">
            <v>Frontier</v>
          </cell>
        </row>
        <row r="171">
          <cell r="A171" t="str">
            <v>0103</v>
          </cell>
          <cell r="B171" t="str">
            <v>Gardner</v>
          </cell>
        </row>
        <row r="172">
          <cell r="A172" t="str">
            <v>0672</v>
          </cell>
          <cell r="B172" t="str">
            <v>Gateway</v>
          </cell>
        </row>
        <row r="173">
          <cell r="A173" t="str">
            <v>0105</v>
          </cell>
          <cell r="B173" t="str">
            <v>Georgetown</v>
          </cell>
        </row>
        <row r="174">
          <cell r="A174" t="str">
            <v>0106</v>
          </cell>
          <cell r="B174" t="str">
            <v>Gill (non-op)</v>
          </cell>
        </row>
        <row r="175">
          <cell r="A175" t="str">
            <v>0674</v>
          </cell>
          <cell r="B175" t="str">
            <v>Gill-Montague</v>
          </cell>
        </row>
        <row r="176">
          <cell r="A176" t="str">
            <v>0496</v>
          </cell>
          <cell r="B176" t="str">
            <v>Global Learning Charter Public (District)</v>
          </cell>
        </row>
        <row r="177">
          <cell r="A177" t="str">
            <v>0107</v>
          </cell>
          <cell r="B177" t="str">
            <v>Gloucester</v>
          </cell>
        </row>
        <row r="178">
          <cell r="A178" t="str">
            <v>0108</v>
          </cell>
          <cell r="B178" t="str">
            <v>Goshen (non-op)</v>
          </cell>
        </row>
        <row r="179">
          <cell r="A179" t="str">
            <v>0109</v>
          </cell>
          <cell r="B179" t="str">
            <v>Gosnold</v>
          </cell>
        </row>
        <row r="180">
          <cell r="A180" t="str">
            <v>0110</v>
          </cell>
          <cell r="B180" t="str">
            <v>Grafton</v>
          </cell>
        </row>
        <row r="181">
          <cell r="A181" t="str">
            <v>0111</v>
          </cell>
          <cell r="B181" t="str">
            <v>Granby</v>
          </cell>
        </row>
        <row r="182">
          <cell r="A182" t="str">
            <v>0112</v>
          </cell>
          <cell r="B182" t="str">
            <v>Granville (non-op)</v>
          </cell>
        </row>
        <row r="183">
          <cell r="A183" t="str">
            <v>0113</v>
          </cell>
          <cell r="B183" t="str">
            <v>Great Barrington (non-op)</v>
          </cell>
        </row>
        <row r="184">
          <cell r="A184" t="str">
            <v>0821</v>
          </cell>
          <cell r="B184" t="str">
            <v>Greater Fall River Regional Vocational Technical</v>
          </cell>
        </row>
        <row r="185">
          <cell r="A185" t="str">
            <v>0823</v>
          </cell>
          <cell r="B185" t="str">
            <v>Greater Lawrence Regional Vocational Technical</v>
          </cell>
        </row>
        <row r="186">
          <cell r="A186" t="str">
            <v>0828</v>
          </cell>
          <cell r="B186" t="str">
            <v>Greater Lowell Regional Vocational Technical</v>
          </cell>
        </row>
        <row r="187">
          <cell r="A187" t="str">
            <v>0825</v>
          </cell>
          <cell r="B187" t="str">
            <v>Greater New Bedford Regional Vocational Technical</v>
          </cell>
        </row>
        <row r="188">
          <cell r="A188" t="str">
            <v>0114</v>
          </cell>
          <cell r="B188" t="str">
            <v>Greenfield</v>
          </cell>
        </row>
        <row r="189">
          <cell r="A189" t="str">
            <v>3901</v>
          </cell>
          <cell r="B189" t="str">
            <v>Greenfield Commonwealth Virtual District</v>
          </cell>
        </row>
        <row r="190">
          <cell r="A190" t="str">
            <v>0115</v>
          </cell>
          <cell r="B190" t="str">
            <v>Groton (non-op)</v>
          </cell>
        </row>
        <row r="191">
          <cell r="A191" t="str">
            <v>0673</v>
          </cell>
          <cell r="B191" t="str">
            <v>Groton-Dunstable</v>
          </cell>
        </row>
        <row r="192">
          <cell r="A192" t="str">
            <v>0116</v>
          </cell>
          <cell r="B192" t="str">
            <v>Groveland (non-op)</v>
          </cell>
        </row>
        <row r="193">
          <cell r="A193" t="str">
            <v>0117</v>
          </cell>
          <cell r="B193" t="str">
            <v>Hadley</v>
          </cell>
        </row>
        <row r="194">
          <cell r="A194" t="str">
            <v>0118</v>
          </cell>
          <cell r="B194" t="str">
            <v>Halifax</v>
          </cell>
        </row>
        <row r="195">
          <cell r="A195" t="str">
            <v>0119</v>
          </cell>
          <cell r="B195" t="str">
            <v>Hamilton (non-op)</v>
          </cell>
        </row>
        <row r="196">
          <cell r="A196" t="str">
            <v>0675</v>
          </cell>
          <cell r="B196" t="str">
            <v>Hamilton-Wenham</v>
          </cell>
        </row>
        <row r="197">
          <cell r="A197" t="str">
            <v>0120</v>
          </cell>
          <cell r="B197" t="str">
            <v>Hampden (non-op)</v>
          </cell>
        </row>
        <row r="198">
          <cell r="A198" t="str">
            <v>0499</v>
          </cell>
          <cell r="B198" t="str">
            <v>Hampden Charter School of Science East (District)</v>
          </cell>
        </row>
        <row r="199">
          <cell r="A199" t="str">
            <v>3516</v>
          </cell>
          <cell r="B199" t="str">
            <v>Hampden Charter School of Science West (District)</v>
          </cell>
        </row>
        <row r="200">
          <cell r="A200" t="str">
            <v>0680</v>
          </cell>
          <cell r="B200" t="str">
            <v>Hampden-Wilbraham</v>
          </cell>
        </row>
        <row r="201">
          <cell r="A201" t="str">
            <v>0683</v>
          </cell>
          <cell r="B201" t="str">
            <v>Hampshire</v>
          </cell>
        </row>
        <row r="202">
          <cell r="A202" t="str">
            <v>0121</v>
          </cell>
          <cell r="B202" t="str">
            <v>Hancock</v>
          </cell>
        </row>
        <row r="203">
          <cell r="A203" t="str">
            <v>0122</v>
          </cell>
          <cell r="B203" t="str">
            <v>Hanover</v>
          </cell>
        </row>
        <row r="204">
          <cell r="A204" t="str">
            <v>0123</v>
          </cell>
          <cell r="B204" t="str">
            <v>Hanson (non-op)</v>
          </cell>
        </row>
        <row r="205">
          <cell r="A205" t="str">
            <v>0124</v>
          </cell>
          <cell r="B205" t="str">
            <v>Hardwick (non-op)</v>
          </cell>
        </row>
        <row r="206">
          <cell r="A206" t="str">
            <v>0125</v>
          </cell>
          <cell r="B206" t="str">
            <v>Harvard</v>
          </cell>
        </row>
        <row r="207">
          <cell r="A207" t="str">
            <v>0126</v>
          </cell>
          <cell r="B207" t="str">
            <v>Harwich (non-op)</v>
          </cell>
        </row>
        <row r="208">
          <cell r="A208" t="str">
            <v>0127</v>
          </cell>
          <cell r="B208" t="str">
            <v>Hatfield</v>
          </cell>
        </row>
        <row r="209">
          <cell r="A209" t="str">
            <v>0128</v>
          </cell>
          <cell r="B209" t="str">
            <v>Haverhill</v>
          </cell>
        </row>
        <row r="210">
          <cell r="A210" t="str">
            <v>0685</v>
          </cell>
          <cell r="B210" t="str">
            <v>Hawlemont</v>
          </cell>
        </row>
        <row r="211">
          <cell r="A211" t="str">
            <v>0129</v>
          </cell>
          <cell r="B211" t="str">
            <v>Hawley (non-op)</v>
          </cell>
        </row>
        <row r="212">
          <cell r="A212" t="str">
            <v>0130</v>
          </cell>
          <cell r="B212" t="str">
            <v>Heath (non-op)</v>
          </cell>
        </row>
        <row r="213">
          <cell r="A213" t="str">
            <v>0419</v>
          </cell>
          <cell r="B213" t="str">
            <v>Helen Y. Davis Leadership Academy Charter Public (District)</v>
          </cell>
        </row>
        <row r="214">
          <cell r="A214" t="str">
            <v>0455</v>
          </cell>
          <cell r="B214" t="str">
            <v>Hill View Montessori Charter Public (District)</v>
          </cell>
        </row>
        <row r="215">
          <cell r="A215" t="str">
            <v>0450</v>
          </cell>
          <cell r="B215" t="str">
            <v>Hilltown Cooperative Charter Public (District)</v>
          </cell>
        </row>
        <row r="216">
          <cell r="A216" t="str">
            <v>0131</v>
          </cell>
          <cell r="B216" t="str">
            <v>Hingham</v>
          </cell>
        </row>
        <row r="217">
          <cell r="A217" t="str">
            <v>0132</v>
          </cell>
          <cell r="B217" t="str">
            <v>Hinsdale (non-op)</v>
          </cell>
        </row>
        <row r="218">
          <cell r="A218" t="str">
            <v>0133</v>
          </cell>
          <cell r="B218" t="str">
            <v>Holbrook</v>
          </cell>
        </row>
        <row r="219">
          <cell r="A219" t="str">
            <v>0134</v>
          </cell>
          <cell r="B219" t="str">
            <v>Holden (non-op)</v>
          </cell>
        </row>
        <row r="220">
          <cell r="A220" t="str">
            <v>0135</v>
          </cell>
          <cell r="B220" t="str">
            <v>Holland</v>
          </cell>
        </row>
        <row r="221">
          <cell r="A221" t="str">
            <v>0136</v>
          </cell>
          <cell r="B221" t="str">
            <v>Holliston</v>
          </cell>
        </row>
        <row r="222">
          <cell r="A222" t="str">
            <v>0137</v>
          </cell>
          <cell r="B222" t="str">
            <v>Holyoke</v>
          </cell>
        </row>
        <row r="223">
          <cell r="A223" t="str">
            <v>0453</v>
          </cell>
          <cell r="B223" t="str">
            <v>Holyoke Community Charter (District)</v>
          </cell>
        </row>
        <row r="224">
          <cell r="A224" t="str">
            <v>0138</v>
          </cell>
          <cell r="B224" t="str">
            <v>Hopedale</v>
          </cell>
        </row>
        <row r="225">
          <cell r="A225" t="str">
            <v>0139</v>
          </cell>
          <cell r="B225" t="str">
            <v>Hopkinton</v>
          </cell>
        </row>
        <row r="226">
          <cell r="A226" t="str">
            <v>0140</v>
          </cell>
          <cell r="B226" t="str">
            <v>Hubbardston (non-op)</v>
          </cell>
        </row>
        <row r="227">
          <cell r="A227" t="str">
            <v>0141</v>
          </cell>
          <cell r="B227" t="str">
            <v>Hudson</v>
          </cell>
        </row>
        <row r="228">
          <cell r="A228" t="str">
            <v>0142</v>
          </cell>
          <cell r="B228" t="str">
            <v>Hull</v>
          </cell>
        </row>
        <row r="229">
          <cell r="A229" t="str">
            <v>0143</v>
          </cell>
          <cell r="B229" t="str">
            <v>Huntington (non-op)</v>
          </cell>
        </row>
        <row r="230">
          <cell r="A230" t="str">
            <v>0435</v>
          </cell>
          <cell r="B230" t="str">
            <v>Innovation Academy Charter (District)</v>
          </cell>
        </row>
        <row r="231">
          <cell r="A231" t="str">
            <v>0370</v>
          </cell>
          <cell r="B231" t="str">
            <v>Institutional Schools</v>
          </cell>
        </row>
        <row r="232">
          <cell r="A232" t="str">
            <v>0144</v>
          </cell>
          <cell r="B232" t="str">
            <v>Ipswich</v>
          </cell>
        </row>
        <row r="233">
          <cell r="A233" t="str">
            <v>0463</v>
          </cell>
          <cell r="B233" t="str">
            <v>KIPP Academy Boston Charter School (District)</v>
          </cell>
        </row>
        <row r="234">
          <cell r="A234" t="str">
            <v>0429</v>
          </cell>
          <cell r="B234" t="str">
            <v>KIPP Academy Lynn Charter (District)</v>
          </cell>
        </row>
        <row r="235">
          <cell r="A235" t="str">
            <v>0690</v>
          </cell>
          <cell r="B235" t="str">
            <v>King Philip</v>
          </cell>
        </row>
        <row r="236">
          <cell r="A236" t="str">
            <v>0145</v>
          </cell>
          <cell r="B236" t="str">
            <v>Kingston</v>
          </cell>
        </row>
        <row r="237">
          <cell r="A237" t="str">
            <v>0146</v>
          </cell>
          <cell r="B237" t="str">
            <v>Lakeville (non-op)</v>
          </cell>
        </row>
        <row r="238">
          <cell r="A238" t="str">
            <v>0147</v>
          </cell>
          <cell r="B238" t="str">
            <v>Lancaster (non-op)</v>
          </cell>
        </row>
        <row r="239">
          <cell r="A239" t="str">
            <v>0148</v>
          </cell>
          <cell r="B239" t="str">
            <v>Lanesborough</v>
          </cell>
        </row>
        <row r="240">
          <cell r="A240" t="str">
            <v>0149</v>
          </cell>
          <cell r="B240" t="str">
            <v>Lawrence</v>
          </cell>
        </row>
        <row r="241">
          <cell r="A241" t="str">
            <v>0454</v>
          </cell>
          <cell r="B241" t="str">
            <v>Lawrence Family Development Charter (District)</v>
          </cell>
        </row>
        <row r="242">
          <cell r="A242" t="str">
            <v>0150</v>
          </cell>
          <cell r="B242" t="str">
            <v>Lee</v>
          </cell>
        </row>
        <row r="243">
          <cell r="A243" t="str">
            <v>0151</v>
          </cell>
          <cell r="B243" t="str">
            <v>Leicester</v>
          </cell>
        </row>
        <row r="244">
          <cell r="A244" t="str">
            <v>0152</v>
          </cell>
          <cell r="B244" t="str">
            <v>Lenox</v>
          </cell>
        </row>
        <row r="245">
          <cell r="A245" t="str">
            <v>0153</v>
          </cell>
          <cell r="B245" t="str">
            <v>Leominster</v>
          </cell>
        </row>
        <row r="246">
          <cell r="A246" t="str">
            <v>0154</v>
          </cell>
          <cell r="B246" t="str">
            <v>Leverett</v>
          </cell>
        </row>
        <row r="247">
          <cell r="A247" t="str">
            <v>0155</v>
          </cell>
          <cell r="B247" t="str">
            <v>Lexington</v>
          </cell>
        </row>
        <row r="248">
          <cell r="A248" t="str">
            <v>0156</v>
          </cell>
          <cell r="B248" t="str">
            <v>Leyden (non-op)</v>
          </cell>
        </row>
        <row r="249">
          <cell r="A249" t="str">
            <v>3514</v>
          </cell>
          <cell r="B249" t="str">
            <v>Libertas Academy Charter School (District)</v>
          </cell>
        </row>
        <row r="250">
          <cell r="A250" t="str">
            <v>0157</v>
          </cell>
          <cell r="B250" t="str">
            <v>Lincoln</v>
          </cell>
        </row>
        <row r="251">
          <cell r="A251" t="str">
            <v>0695</v>
          </cell>
          <cell r="B251" t="str">
            <v>Lincoln-Sudbury</v>
          </cell>
        </row>
        <row r="252">
          <cell r="A252" t="str">
            <v>0158</v>
          </cell>
          <cell r="B252" t="str">
            <v>Littleton</v>
          </cell>
        </row>
        <row r="253">
          <cell r="A253" t="str">
            <v>0159</v>
          </cell>
          <cell r="B253" t="str">
            <v>Longmeadow</v>
          </cell>
        </row>
        <row r="254">
          <cell r="A254" t="str">
            <v>0160</v>
          </cell>
          <cell r="B254" t="str">
            <v>Lowell</v>
          </cell>
        </row>
        <row r="255">
          <cell r="A255" t="str">
            <v>0456</v>
          </cell>
          <cell r="B255" t="str">
            <v>Lowell Community Charter Public (District)</v>
          </cell>
        </row>
        <row r="256">
          <cell r="A256" t="str">
            <v>0458</v>
          </cell>
          <cell r="B256" t="str">
            <v>Lowell Middlesex Academy Charter (District)</v>
          </cell>
        </row>
        <row r="257">
          <cell r="A257" t="str">
            <v>0161</v>
          </cell>
          <cell r="B257" t="str">
            <v>Ludlow</v>
          </cell>
        </row>
        <row r="258">
          <cell r="A258" t="str">
            <v>0162</v>
          </cell>
          <cell r="B258" t="str">
            <v>Lunenburg</v>
          </cell>
        </row>
        <row r="259">
          <cell r="A259" t="str">
            <v>0163</v>
          </cell>
          <cell r="B259" t="str">
            <v>Lynn</v>
          </cell>
        </row>
        <row r="260">
          <cell r="A260" t="str">
            <v>0164</v>
          </cell>
          <cell r="B260" t="str">
            <v>Lynnfield</v>
          </cell>
        </row>
        <row r="261">
          <cell r="A261" t="str">
            <v>0469</v>
          </cell>
          <cell r="B261" t="str">
            <v>MATCH Charter Public School (District)</v>
          </cell>
        </row>
        <row r="262">
          <cell r="A262" t="str">
            <v>0468</v>
          </cell>
          <cell r="B262" t="str">
            <v>Ma Academy for Math and Science</v>
          </cell>
        </row>
        <row r="263">
          <cell r="A263" t="str">
            <v>0165</v>
          </cell>
          <cell r="B263" t="str">
            <v>Malden</v>
          </cell>
        </row>
        <row r="264">
          <cell r="A264" t="str">
            <v>0166</v>
          </cell>
          <cell r="B264" t="str">
            <v>Manchester (non-op)</v>
          </cell>
        </row>
        <row r="265">
          <cell r="A265" t="str">
            <v>0698</v>
          </cell>
          <cell r="B265" t="str">
            <v>Manchester Essex Regional</v>
          </cell>
        </row>
        <row r="266">
          <cell r="A266" t="str">
            <v>0167</v>
          </cell>
          <cell r="B266" t="str">
            <v>Mansfield</v>
          </cell>
        </row>
        <row r="267">
          <cell r="A267" t="str">
            <v>3517</v>
          </cell>
          <cell r="B267" t="str">
            <v>Map Academy Charter School (District)</v>
          </cell>
        </row>
        <row r="268">
          <cell r="A268" t="str">
            <v>0168</v>
          </cell>
          <cell r="B268" t="str">
            <v>Marblehead</v>
          </cell>
        </row>
        <row r="269">
          <cell r="A269" t="str">
            <v>0464</v>
          </cell>
          <cell r="B269" t="str">
            <v>Marblehead Community Charter Public (District)</v>
          </cell>
        </row>
        <row r="270">
          <cell r="A270" t="str">
            <v>0169</v>
          </cell>
          <cell r="B270" t="str">
            <v>Marion</v>
          </cell>
        </row>
        <row r="271">
          <cell r="A271" t="str">
            <v>0170</v>
          </cell>
          <cell r="B271" t="str">
            <v>Marlborough</v>
          </cell>
        </row>
        <row r="272">
          <cell r="A272" t="str">
            <v>0171</v>
          </cell>
          <cell r="B272" t="str">
            <v>Marshfield</v>
          </cell>
        </row>
        <row r="273">
          <cell r="A273" t="str">
            <v>0700</v>
          </cell>
          <cell r="B273" t="str">
            <v>Martha's Vineyard</v>
          </cell>
        </row>
        <row r="274">
          <cell r="A274" t="str">
            <v>0466</v>
          </cell>
          <cell r="B274" t="str">
            <v>Martha's Vineyard Charter (District)</v>
          </cell>
        </row>
        <row r="275">
          <cell r="A275" t="str">
            <v>0492</v>
          </cell>
          <cell r="B275" t="str">
            <v>Martin Luther King Jr. Charter School of Excellence (District)</v>
          </cell>
        </row>
        <row r="276">
          <cell r="A276" t="str">
            <v>0705</v>
          </cell>
          <cell r="B276" t="str">
            <v>Masconomet</v>
          </cell>
        </row>
        <row r="277">
          <cell r="A277" t="str">
            <v>0172</v>
          </cell>
          <cell r="B277" t="str">
            <v>Mashpee</v>
          </cell>
        </row>
        <row r="278">
          <cell r="A278" t="str">
            <v>0173</v>
          </cell>
          <cell r="B278" t="str">
            <v>Mattapoisett</v>
          </cell>
        </row>
        <row r="279">
          <cell r="A279" t="str">
            <v>0174</v>
          </cell>
          <cell r="B279" t="str">
            <v>Maynard</v>
          </cell>
        </row>
        <row r="280">
          <cell r="A280" t="str">
            <v>0175</v>
          </cell>
          <cell r="B280" t="str">
            <v>Medfield</v>
          </cell>
        </row>
        <row r="281">
          <cell r="A281" t="str">
            <v>0176</v>
          </cell>
          <cell r="B281" t="str">
            <v>Medford</v>
          </cell>
        </row>
        <row r="282">
          <cell r="A282" t="str">
            <v>0177</v>
          </cell>
          <cell r="B282" t="str">
            <v>Medway</v>
          </cell>
        </row>
        <row r="283">
          <cell r="A283" t="str">
            <v>0178</v>
          </cell>
          <cell r="B283" t="str">
            <v>Melrose</v>
          </cell>
        </row>
        <row r="284">
          <cell r="A284" t="str">
            <v>0179</v>
          </cell>
          <cell r="B284" t="str">
            <v>Mendon (non-op)</v>
          </cell>
        </row>
        <row r="285">
          <cell r="A285" t="str">
            <v>0710</v>
          </cell>
          <cell r="B285" t="str">
            <v>Mendon-Upton</v>
          </cell>
        </row>
        <row r="286">
          <cell r="A286" t="str">
            <v>0180</v>
          </cell>
          <cell r="B286" t="str">
            <v>Merrimac (non-op)</v>
          </cell>
        </row>
        <row r="287">
          <cell r="A287" t="str">
            <v>0181</v>
          </cell>
          <cell r="B287" t="str">
            <v>Methuen</v>
          </cell>
        </row>
        <row r="288">
          <cell r="A288" t="str">
            <v>0182</v>
          </cell>
          <cell r="B288" t="str">
            <v>Middleborough</v>
          </cell>
        </row>
        <row r="289">
          <cell r="A289" t="str">
            <v>0183</v>
          </cell>
          <cell r="B289" t="str">
            <v>Middlefield (non-op)</v>
          </cell>
        </row>
        <row r="290">
          <cell r="A290" t="str">
            <v>0184</v>
          </cell>
          <cell r="B290" t="str">
            <v>Middleton</v>
          </cell>
        </row>
        <row r="291">
          <cell r="A291" t="str">
            <v>0185</v>
          </cell>
          <cell r="B291" t="str">
            <v>Milford</v>
          </cell>
        </row>
        <row r="292">
          <cell r="A292" t="str">
            <v>0186</v>
          </cell>
          <cell r="B292" t="str">
            <v>Millbury</v>
          </cell>
        </row>
        <row r="293">
          <cell r="A293" t="str">
            <v>0187</v>
          </cell>
          <cell r="B293" t="str">
            <v>Millis</v>
          </cell>
        </row>
        <row r="294">
          <cell r="A294" t="str">
            <v>0188</v>
          </cell>
          <cell r="B294" t="str">
            <v>Millville (non-op)</v>
          </cell>
        </row>
        <row r="295">
          <cell r="A295" t="str">
            <v>0189</v>
          </cell>
          <cell r="B295" t="str">
            <v>Milton</v>
          </cell>
        </row>
        <row r="296">
          <cell r="A296" t="str">
            <v>0830</v>
          </cell>
          <cell r="B296" t="str">
            <v>Minuteman Regional Vocational Technical</v>
          </cell>
        </row>
        <row r="297">
          <cell r="A297" t="str">
            <v>0717</v>
          </cell>
          <cell r="B297" t="str">
            <v>Mohawk Trail</v>
          </cell>
        </row>
        <row r="298">
          <cell r="A298" t="str">
            <v>0712</v>
          </cell>
          <cell r="B298" t="str">
            <v>Monomoy Regional School District</v>
          </cell>
        </row>
        <row r="299">
          <cell r="A299" t="str">
            <v>0190</v>
          </cell>
          <cell r="B299" t="str">
            <v>Monroe (non-op)</v>
          </cell>
        </row>
        <row r="300">
          <cell r="A300" t="str">
            <v>0191</v>
          </cell>
          <cell r="B300" t="str">
            <v>Monson</v>
          </cell>
        </row>
        <row r="301">
          <cell r="A301" t="str">
            <v>0832</v>
          </cell>
          <cell r="B301" t="str">
            <v>Montachusett Regional Vocational Technical</v>
          </cell>
        </row>
        <row r="302">
          <cell r="A302" t="str">
            <v>0192</v>
          </cell>
          <cell r="B302" t="str">
            <v>Montague (non-op)</v>
          </cell>
        </row>
        <row r="303">
          <cell r="A303" t="str">
            <v>0193</v>
          </cell>
          <cell r="B303" t="str">
            <v>Monterey (non-op)</v>
          </cell>
        </row>
        <row r="304">
          <cell r="A304" t="str">
            <v>0194</v>
          </cell>
          <cell r="B304" t="str">
            <v>Montgomery (non-op)</v>
          </cell>
        </row>
        <row r="305">
          <cell r="A305" t="str">
            <v>0715</v>
          </cell>
          <cell r="B305" t="str">
            <v>Mount Greylock</v>
          </cell>
        </row>
        <row r="306">
          <cell r="A306" t="str">
            <v>0195</v>
          </cell>
          <cell r="B306" t="str">
            <v>Mount Washington (non-op)</v>
          </cell>
        </row>
        <row r="307">
          <cell r="A307" t="str">
            <v>0470</v>
          </cell>
          <cell r="B307" t="str">
            <v>Mystic Valley Regional Charter (District)</v>
          </cell>
        </row>
        <row r="308">
          <cell r="A308" t="str">
            <v>0196</v>
          </cell>
          <cell r="B308" t="str">
            <v>Nahant</v>
          </cell>
        </row>
        <row r="309">
          <cell r="A309" t="str">
            <v>0197</v>
          </cell>
          <cell r="B309" t="str">
            <v>Nantucket</v>
          </cell>
        </row>
        <row r="310">
          <cell r="A310" t="str">
            <v>0720</v>
          </cell>
          <cell r="B310" t="str">
            <v>Narragansett</v>
          </cell>
        </row>
        <row r="311">
          <cell r="A311" t="str">
            <v>0725</v>
          </cell>
          <cell r="B311" t="str">
            <v>Nashoba</v>
          </cell>
        </row>
        <row r="312">
          <cell r="A312" t="str">
            <v>0852</v>
          </cell>
          <cell r="B312" t="str">
            <v>Nashoba Valley Regional Vocational Technical</v>
          </cell>
        </row>
        <row r="313">
          <cell r="A313" t="str">
            <v>0198</v>
          </cell>
          <cell r="B313" t="str">
            <v>Natick</v>
          </cell>
        </row>
        <row r="314">
          <cell r="A314" t="str">
            <v>0660</v>
          </cell>
          <cell r="B314" t="str">
            <v>Nauset</v>
          </cell>
        </row>
        <row r="315">
          <cell r="A315" t="str">
            <v>0199</v>
          </cell>
          <cell r="B315" t="str">
            <v>Needham</v>
          </cell>
        </row>
        <row r="316">
          <cell r="A316" t="str">
            <v>0444</v>
          </cell>
          <cell r="B316" t="str">
            <v>Neighborhood House Charter (District)</v>
          </cell>
        </row>
        <row r="317">
          <cell r="A317" t="str">
            <v>0200</v>
          </cell>
          <cell r="B317" t="str">
            <v>New Ashford (non-op)</v>
          </cell>
        </row>
        <row r="318">
          <cell r="A318" t="str">
            <v>0201</v>
          </cell>
          <cell r="B318" t="str">
            <v>New Bedford</v>
          </cell>
        </row>
        <row r="319">
          <cell r="A319" t="str">
            <v>0202</v>
          </cell>
          <cell r="B319" t="str">
            <v>New Braintree (non-op)</v>
          </cell>
        </row>
        <row r="320">
          <cell r="A320" t="str">
            <v>3513</v>
          </cell>
          <cell r="B320" t="str">
            <v>New Heights Charter School of Brockton (District)</v>
          </cell>
        </row>
        <row r="321">
          <cell r="A321" t="str">
            <v>0205</v>
          </cell>
          <cell r="B321" t="str">
            <v>New Marlborough (non-op)</v>
          </cell>
        </row>
        <row r="322">
          <cell r="A322" t="str">
            <v>0206</v>
          </cell>
          <cell r="B322" t="str">
            <v>New Salem (non-op)</v>
          </cell>
        </row>
        <row r="323">
          <cell r="A323" t="str">
            <v>0728</v>
          </cell>
          <cell r="B323" t="str">
            <v>New Salem-Wendell</v>
          </cell>
        </row>
        <row r="324">
          <cell r="A324" t="str">
            <v>0203</v>
          </cell>
          <cell r="B324" t="str">
            <v>Newbury (non-op)</v>
          </cell>
        </row>
        <row r="325">
          <cell r="A325" t="str">
            <v>0204</v>
          </cell>
          <cell r="B325" t="str">
            <v>Newburyport</v>
          </cell>
        </row>
        <row r="326">
          <cell r="A326" t="str">
            <v>0207</v>
          </cell>
          <cell r="B326" t="str">
            <v>Newton</v>
          </cell>
        </row>
        <row r="327">
          <cell r="A327" t="str">
            <v>0208</v>
          </cell>
          <cell r="B327" t="str">
            <v>Norfolk</v>
          </cell>
        </row>
        <row r="328">
          <cell r="A328" t="str">
            <v>0915</v>
          </cell>
          <cell r="B328" t="str">
            <v>Norfolk County Agricultural</v>
          </cell>
        </row>
        <row r="329">
          <cell r="A329" t="str">
            <v>0209</v>
          </cell>
          <cell r="B329" t="str">
            <v>North Adams</v>
          </cell>
        </row>
        <row r="330">
          <cell r="A330" t="str">
            <v>0211</v>
          </cell>
          <cell r="B330" t="str">
            <v>North Andover</v>
          </cell>
        </row>
        <row r="331">
          <cell r="A331" t="str">
            <v>0212</v>
          </cell>
          <cell r="B331" t="str">
            <v>North Attleborough</v>
          </cell>
        </row>
        <row r="332">
          <cell r="A332" t="str">
            <v>0215</v>
          </cell>
          <cell r="B332" t="str">
            <v>North Brookfield</v>
          </cell>
        </row>
        <row r="333">
          <cell r="A333" t="str">
            <v>0735</v>
          </cell>
          <cell r="B333" t="str">
            <v>North Middlesex</v>
          </cell>
        </row>
        <row r="334">
          <cell r="A334" t="str">
            <v>0217</v>
          </cell>
          <cell r="B334" t="str">
            <v>North Reading</v>
          </cell>
        </row>
        <row r="335">
          <cell r="A335" t="str">
            <v>0210</v>
          </cell>
          <cell r="B335" t="str">
            <v>Northampton</v>
          </cell>
        </row>
        <row r="336">
          <cell r="A336" t="str">
            <v>0406</v>
          </cell>
          <cell r="B336" t="str">
            <v>Northampton-Smith Vocational Agricultural</v>
          </cell>
        </row>
        <row r="337">
          <cell r="A337" t="str">
            <v>0730</v>
          </cell>
          <cell r="B337" t="str">
            <v>Northboro-Southboro</v>
          </cell>
        </row>
        <row r="338">
          <cell r="A338" t="str">
            <v>0213</v>
          </cell>
          <cell r="B338" t="str">
            <v>Northborough</v>
          </cell>
        </row>
        <row r="339">
          <cell r="A339" t="str">
            <v>0214</v>
          </cell>
          <cell r="B339" t="str">
            <v>Northbridge</v>
          </cell>
        </row>
        <row r="340">
          <cell r="A340" t="str">
            <v>0853</v>
          </cell>
          <cell r="B340" t="str">
            <v>Northeast Metropolitan Regional Vocational Technical</v>
          </cell>
        </row>
        <row r="341">
          <cell r="A341" t="str">
            <v>0851</v>
          </cell>
          <cell r="B341" t="str">
            <v>Northern Berkshire Regional Vocational Technical</v>
          </cell>
        </row>
        <row r="342">
          <cell r="A342" t="str">
            <v>0216</v>
          </cell>
          <cell r="B342" t="str">
            <v>Northfield (non-op)</v>
          </cell>
        </row>
        <row r="343">
          <cell r="A343" t="str">
            <v>0218</v>
          </cell>
          <cell r="B343" t="str">
            <v>Norton</v>
          </cell>
        </row>
        <row r="344">
          <cell r="A344" t="str">
            <v>0219</v>
          </cell>
          <cell r="B344" t="str">
            <v>Norwell</v>
          </cell>
        </row>
        <row r="345">
          <cell r="A345" t="str">
            <v>0220</v>
          </cell>
          <cell r="B345" t="str">
            <v>Norwood</v>
          </cell>
        </row>
        <row r="346">
          <cell r="A346" t="str">
            <v>0221</v>
          </cell>
          <cell r="B346" t="str">
            <v>Oak Bluffs</v>
          </cell>
        </row>
        <row r="347">
          <cell r="A347" t="str">
            <v>0222</v>
          </cell>
          <cell r="B347" t="str">
            <v>Oakham (non-op)</v>
          </cell>
        </row>
        <row r="348">
          <cell r="A348" t="str">
            <v>0855</v>
          </cell>
          <cell r="B348" t="str">
            <v>Old Colony Regional Vocational Technical</v>
          </cell>
        </row>
        <row r="349">
          <cell r="A349" t="str">
            <v>0740</v>
          </cell>
          <cell r="B349" t="str">
            <v>Old Rochester</v>
          </cell>
        </row>
        <row r="350">
          <cell r="A350" t="str">
            <v>3515</v>
          </cell>
          <cell r="B350" t="str">
            <v>Old Sturbridge Academy Charter Public School (District)</v>
          </cell>
        </row>
        <row r="351">
          <cell r="A351" t="str">
            <v>0223</v>
          </cell>
          <cell r="B351" t="str">
            <v>Orange</v>
          </cell>
        </row>
        <row r="352">
          <cell r="A352" t="str">
            <v>0224</v>
          </cell>
          <cell r="B352" t="str">
            <v>Orleans</v>
          </cell>
        </row>
        <row r="353">
          <cell r="A353" t="str">
            <v>0225</v>
          </cell>
          <cell r="B353" t="str">
            <v>Otis (non-op)</v>
          </cell>
        </row>
        <row r="354">
          <cell r="A354" t="str">
            <v>0226</v>
          </cell>
          <cell r="B354" t="str">
            <v>Oxford</v>
          </cell>
        </row>
        <row r="355">
          <cell r="A355" t="str">
            <v>0227</v>
          </cell>
          <cell r="B355" t="str">
            <v>Palmer</v>
          </cell>
        </row>
        <row r="356">
          <cell r="A356" t="str">
            <v>0860</v>
          </cell>
          <cell r="B356" t="str">
            <v>Pathfinder Regional Vocational Technical</v>
          </cell>
        </row>
        <row r="357">
          <cell r="A357" t="str">
            <v>3501</v>
          </cell>
          <cell r="B357" t="str">
            <v>Paulo Freire Social Justice Charter School (District)</v>
          </cell>
        </row>
        <row r="358">
          <cell r="A358" t="str">
            <v>0228</v>
          </cell>
          <cell r="B358" t="str">
            <v>Paxton (non-op)</v>
          </cell>
        </row>
        <row r="359">
          <cell r="A359" t="str">
            <v>0229</v>
          </cell>
          <cell r="B359" t="str">
            <v>Peabody</v>
          </cell>
        </row>
        <row r="360">
          <cell r="A360" t="str">
            <v>0230</v>
          </cell>
          <cell r="B360" t="str">
            <v>Pelham</v>
          </cell>
        </row>
        <row r="361">
          <cell r="A361" t="str">
            <v>0231</v>
          </cell>
          <cell r="B361" t="str">
            <v>Pembroke</v>
          </cell>
        </row>
        <row r="362">
          <cell r="A362" t="str">
            <v>0745</v>
          </cell>
          <cell r="B362" t="str">
            <v>Pentucket</v>
          </cell>
        </row>
        <row r="363">
          <cell r="A363" t="str">
            <v>0232</v>
          </cell>
          <cell r="B363" t="str">
            <v>Pepperell (non-op)</v>
          </cell>
        </row>
        <row r="364">
          <cell r="A364" t="str">
            <v>0233</v>
          </cell>
          <cell r="B364" t="str">
            <v>Peru (non-op)</v>
          </cell>
        </row>
        <row r="365">
          <cell r="A365" t="str">
            <v>0234</v>
          </cell>
          <cell r="B365" t="str">
            <v>Petersham</v>
          </cell>
        </row>
        <row r="366">
          <cell r="A366" t="str">
            <v>0235</v>
          </cell>
          <cell r="B366" t="str">
            <v>Phillipston (non-op)</v>
          </cell>
        </row>
        <row r="367">
          <cell r="A367" t="str">
            <v>3508</v>
          </cell>
          <cell r="B367" t="str">
            <v>Phoenix Academy Public Charter High School Springfield (District)</v>
          </cell>
        </row>
        <row r="368">
          <cell r="A368" t="str">
            <v>0493</v>
          </cell>
          <cell r="B368" t="str">
            <v>Phoenix Charter Academy (District)</v>
          </cell>
        </row>
        <row r="369">
          <cell r="A369" t="str">
            <v>0494</v>
          </cell>
          <cell r="B369" t="str">
            <v>Pioneer Charter School of Science (District)</v>
          </cell>
        </row>
        <row r="370">
          <cell r="A370" t="str">
            <v>3506</v>
          </cell>
          <cell r="B370" t="str">
            <v>Pioneer Charter School of Science II (PCSS-II) (District)</v>
          </cell>
        </row>
        <row r="371">
          <cell r="A371" t="str">
            <v>0750</v>
          </cell>
          <cell r="B371" t="str">
            <v>Pioneer Valley</v>
          </cell>
        </row>
        <row r="372">
          <cell r="A372" t="str">
            <v>0497</v>
          </cell>
          <cell r="B372" t="str">
            <v>Pioneer Valley Chinese Immersion Charter (District)</v>
          </cell>
        </row>
        <row r="373">
          <cell r="A373" t="str">
            <v>0479</v>
          </cell>
          <cell r="B373" t="str">
            <v>Pioneer Valley Performing Arts Charter Public (District)</v>
          </cell>
        </row>
        <row r="374">
          <cell r="A374" t="str">
            <v>0236</v>
          </cell>
          <cell r="B374" t="str">
            <v>Pittsfield</v>
          </cell>
        </row>
        <row r="375">
          <cell r="A375" t="str">
            <v>0237</v>
          </cell>
          <cell r="B375" t="str">
            <v>Plainfield (non-op)</v>
          </cell>
        </row>
        <row r="376">
          <cell r="A376" t="str">
            <v>0238</v>
          </cell>
          <cell r="B376" t="str">
            <v>Plainville</v>
          </cell>
        </row>
        <row r="377">
          <cell r="A377" t="str">
            <v>0239</v>
          </cell>
          <cell r="B377" t="str">
            <v>Plymouth</v>
          </cell>
        </row>
        <row r="378">
          <cell r="A378" t="str">
            <v>0240</v>
          </cell>
          <cell r="B378" t="str">
            <v>Plympton</v>
          </cell>
        </row>
        <row r="379">
          <cell r="A379" t="str">
            <v>0241</v>
          </cell>
          <cell r="B379" t="str">
            <v>Princeton (non-op)</v>
          </cell>
        </row>
        <row r="380">
          <cell r="A380" t="str">
            <v>0487</v>
          </cell>
          <cell r="B380" t="str">
            <v>Prospect Hill Academy Charter (District)</v>
          </cell>
        </row>
        <row r="381">
          <cell r="A381" t="str">
            <v>0242</v>
          </cell>
          <cell r="B381" t="str">
            <v>Provincetown</v>
          </cell>
        </row>
        <row r="382">
          <cell r="A382" t="str">
            <v>0753</v>
          </cell>
          <cell r="B382" t="str">
            <v>Quabbin</v>
          </cell>
        </row>
        <row r="383">
          <cell r="A383" t="str">
            <v>0778</v>
          </cell>
          <cell r="B383" t="str">
            <v>Quaboag Regional</v>
          </cell>
        </row>
        <row r="384">
          <cell r="A384" t="str">
            <v>0243</v>
          </cell>
          <cell r="B384" t="str">
            <v>Quincy</v>
          </cell>
        </row>
        <row r="385">
          <cell r="A385" t="str">
            <v>0755</v>
          </cell>
          <cell r="B385" t="str">
            <v>Ralph C Mahar</v>
          </cell>
        </row>
        <row r="386">
          <cell r="A386" t="str">
            <v>0244</v>
          </cell>
          <cell r="B386" t="str">
            <v>Randolph</v>
          </cell>
        </row>
        <row r="387">
          <cell r="A387" t="str">
            <v>0245</v>
          </cell>
          <cell r="B387" t="str">
            <v>Raynham (non-op)</v>
          </cell>
        </row>
        <row r="388">
          <cell r="A388" t="str">
            <v>0246</v>
          </cell>
          <cell r="B388" t="str">
            <v>Reading</v>
          </cell>
        </row>
        <row r="389">
          <cell r="A389" t="str">
            <v>0247</v>
          </cell>
          <cell r="B389" t="str">
            <v>Rehoboth (non-op)</v>
          </cell>
        </row>
        <row r="390">
          <cell r="A390" t="str">
            <v>0248</v>
          </cell>
          <cell r="B390" t="str">
            <v>Revere</v>
          </cell>
        </row>
        <row r="391">
          <cell r="A391" t="str">
            <v>0249</v>
          </cell>
          <cell r="B391" t="str">
            <v>Richmond</v>
          </cell>
        </row>
        <row r="392">
          <cell r="A392" t="str">
            <v>0483</v>
          </cell>
          <cell r="B392" t="str">
            <v>Rising Tide Charter Public (District)</v>
          </cell>
        </row>
        <row r="393">
          <cell r="A393" t="str">
            <v>0482</v>
          </cell>
          <cell r="B393" t="str">
            <v>River Valley Charter (District)</v>
          </cell>
        </row>
        <row r="394">
          <cell r="A394" t="str">
            <v>0250</v>
          </cell>
          <cell r="B394" t="str">
            <v>Rochester</v>
          </cell>
        </row>
        <row r="395">
          <cell r="A395" t="str">
            <v>0251</v>
          </cell>
          <cell r="B395" t="str">
            <v>Rockland</v>
          </cell>
        </row>
        <row r="396">
          <cell r="A396" t="str">
            <v>0252</v>
          </cell>
          <cell r="B396" t="str">
            <v>Rockport</v>
          </cell>
        </row>
        <row r="397">
          <cell r="A397" t="str">
            <v>0253</v>
          </cell>
          <cell r="B397" t="str">
            <v>Rowe</v>
          </cell>
        </row>
        <row r="398">
          <cell r="A398" t="str">
            <v>0254</v>
          </cell>
          <cell r="B398" t="str">
            <v>Rowley (non-op)</v>
          </cell>
        </row>
        <row r="399">
          <cell r="A399" t="str">
            <v>0484</v>
          </cell>
          <cell r="B399" t="str">
            <v>Roxbury Preparatory Charter (District)</v>
          </cell>
        </row>
        <row r="400">
          <cell r="A400" t="str">
            <v>0255</v>
          </cell>
          <cell r="B400" t="str">
            <v>Royalston (non-op)</v>
          </cell>
        </row>
        <row r="401">
          <cell r="A401" t="str">
            <v>0256</v>
          </cell>
          <cell r="B401" t="str">
            <v>Russell (non-op)</v>
          </cell>
        </row>
        <row r="402">
          <cell r="A402" t="str">
            <v>0257</v>
          </cell>
          <cell r="B402" t="str">
            <v>Rutland (non-op)</v>
          </cell>
        </row>
        <row r="403">
          <cell r="A403" t="str">
            <v>0441</v>
          </cell>
          <cell r="B403" t="str">
            <v>Sabis International Charter (District)</v>
          </cell>
        </row>
        <row r="404">
          <cell r="A404" t="str">
            <v>0258</v>
          </cell>
          <cell r="B404" t="str">
            <v>Salem</v>
          </cell>
        </row>
        <row r="405">
          <cell r="A405" t="str">
            <v>0485</v>
          </cell>
          <cell r="B405" t="str">
            <v>Salem Academy Charter (District)</v>
          </cell>
        </row>
        <row r="406">
          <cell r="A406" t="str">
            <v>0259</v>
          </cell>
          <cell r="B406" t="str">
            <v>Salisbury (non-op)</v>
          </cell>
        </row>
        <row r="407">
          <cell r="A407" t="str">
            <v>0260</v>
          </cell>
          <cell r="B407" t="str">
            <v>Sandisfield (non-op)</v>
          </cell>
        </row>
        <row r="408">
          <cell r="A408" t="str">
            <v>0261</v>
          </cell>
          <cell r="B408" t="str">
            <v>Sandwich</v>
          </cell>
        </row>
        <row r="409">
          <cell r="A409" t="str">
            <v>0262</v>
          </cell>
          <cell r="B409" t="str">
            <v>Saugus</v>
          </cell>
        </row>
        <row r="410">
          <cell r="A410" t="str">
            <v>0263</v>
          </cell>
          <cell r="B410" t="str">
            <v>Savoy</v>
          </cell>
        </row>
        <row r="411">
          <cell r="A411" t="str">
            <v>0264</v>
          </cell>
          <cell r="B411" t="str">
            <v>Scituate</v>
          </cell>
        </row>
        <row r="412">
          <cell r="A412" t="str">
            <v>0265</v>
          </cell>
          <cell r="B412" t="str">
            <v>Seekonk</v>
          </cell>
        </row>
        <row r="413">
          <cell r="A413" t="str">
            <v>0486</v>
          </cell>
          <cell r="B413" t="str">
            <v>Seven Hills Charter Public (District)</v>
          </cell>
        </row>
        <row r="414">
          <cell r="A414" t="str">
            <v>0266</v>
          </cell>
          <cell r="B414" t="str">
            <v>Sharon</v>
          </cell>
        </row>
        <row r="415">
          <cell r="A415" t="str">
            <v>0871</v>
          </cell>
          <cell r="B415" t="str">
            <v>Shawsheen Valley Regional Vocational Technical</v>
          </cell>
        </row>
        <row r="416">
          <cell r="A416" t="str">
            <v>0267</v>
          </cell>
          <cell r="B416" t="str">
            <v>Sheffield (non-op)</v>
          </cell>
        </row>
        <row r="417">
          <cell r="A417" t="str">
            <v>0268</v>
          </cell>
          <cell r="B417" t="str">
            <v>Shelburne (non-op)</v>
          </cell>
        </row>
        <row r="418">
          <cell r="A418" t="str">
            <v>0269</v>
          </cell>
          <cell r="B418" t="str">
            <v>Sherborn</v>
          </cell>
        </row>
        <row r="419">
          <cell r="A419" t="str">
            <v>0270</v>
          </cell>
          <cell r="B419" t="str">
            <v>Shirley (non-op)</v>
          </cell>
        </row>
        <row r="420">
          <cell r="A420" t="str">
            <v>0271</v>
          </cell>
          <cell r="B420" t="str">
            <v>Shrewsbury</v>
          </cell>
        </row>
        <row r="421">
          <cell r="A421" t="str">
            <v>0272</v>
          </cell>
          <cell r="B421" t="str">
            <v>Shutesbury</v>
          </cell>
        </row>
        <row r="422">
          <cell r="A422" t="str">
            <v>0477</v>
          </cell>
          <cell r="B422" t="str">
            <v>Silver Hill Horace Mann Charter (District)</v>
          </cell>
        </row>
        <row r="423">
          <cell r="A423" t="str">
            <v>0760</v>
          </cell>
          <cell r="B423" t="str">
            <v>Silver Lake</v>
          </cell>
        </row>
        <row r="424">
          <cell r="A424" t="str">
            <v>0474</v>
          </cell>
          <cell r="B424" t="str">
            <v>Sizer School: A North Central Charter Essential (District)</v>
          </cell>
        </row>
        <row r="425">
          <cell r="A425" t="str">
            <v>0273</v>
          </cell>
          <cell r="B425" t="str">
            <v>Somerset</v>
          </cell>
        </row>
        <row r="426">
          <cell r="A426" t="str">
            <v>0763</v>
          </cell>
          <cell r="B426" t="str">
            <v>Somerset Berkley Regional School District</v>
          </cell>
        </row>
        <row r="427">
          <cell r="A427" t="str">
            <v>0274</v>
          </cell>
          <cell r="B427" t="str">
            <v>Somerville</v>
          </cell>
        </row>
        <row r="428">
          <cell r="A428" t="str">
            <v>0278</v>
          </cell>
          <cell r="B428" t="str">
            <v>South Hadley</v>
          </cell>
        </row>
        <row r="429">
          <cell r="A429" t="str">
            <v>0829</v>
          </cell>
          <cell r="B429" t="str">
            <v>South Middlesex Regional Vocational Technical</v>
          </cell>
        </row>
        <row r="430">
          <cell r="A430" t="str">
            <v>0488</v>
          </cell>
          <cell r="B430" t="str">
            <v>South Shore Charter Public (District)</v>
          </cell>
        </row>
        <row r="431">
          <cell r="A431" t="str">
            <v>0873</v>
          </cell>
          <cell r="B431" t="str">
            <v>South Shore Regional Vocational Technical</v>
          </cell>
        </row>
        <row r="432">
          <cell r="A432" t="str">
            <v>0275</v>
          </cell>
          <cell r="B432" t="str">
            <v>Southampton</v>
          </cell>
        </row>
        <row r="433">
          <cell r="A433" t="str">
            <v>0276</v>
          </cell>
          <cell r="B433" t="str">
            <v>Southborough</v>
          </cell>
        </row>
        <row r="434">
          <cell r="A434" t="str">
            <v>0277</v>
          </cell>
          <cell r="B434" t="str">
            <v>Southbridge</v>
          </cell>
        </row>
        <row r="435">
          <cell r="A435" t="str">
            <v>0872</v>
          </cell>
          <cell r="B435" t="str">
            <v>Southeastern Regional Vocational Technical</v>
          </cell>
        </row>
        <row r="436">
          <cell r="A436" t="str">
            <v>0765</v>
          </cell>
          <cell r="B436" t="str">
            <v>Southern Berkshire</v>
          </cell>
        </row>
        <row r="437">
          <cell r="A437" t="str">
            <v>0876</v>
          </cell>
          <cell r="B437" t="str">
            <v>Southern Worcester County Regional Vocational Technical</v>
          </cell>
        </row>
        <row r="438">
          <cell r="A438" t="str">
            <v>0353</v>
          </cell>
          <cell r="B438" t="str">
            <v>Southfield (non-op)</v>
          </cell>
        </row>
        <row r="439">
          <cell r="A439" t="str">
            <v>0279</v>
          </cell>
          <cell r="B439" t="str">
            <v>Southwick (non-op)</v>
          </cell>
        </row>
        <row r="440">
          <cell r="A440" t="str">
            <v>0766</v>
          </cell>
          <cell r="B440" t="str">
            <v>Southwick-Tolland-Granville Regional School District</v>
          </cell>
        </row>
        <row r="441">
          <cell r="A441" t="str">
            <v>0280</v>
          </cell>
          <cell r="B441" t="str">
            <v>Spencer (non-op)</v>
          </cell>
        </row>
        <row r="442">
          <cell r="A442" t="str">
            <v>0767</v>
          </cell>
          <cell r="B442" t="str">
            <v>Spencer-E Brookfield</v>
          </cell>
        </row>
        <row r="443">
          <cell r="A443" t="str">
            <v>0281</v>
          </cell>
          <cell r="B443" t="str">
            <v>Springfield</v>
          </cell>
        </row>
        <row r="444">
          <cell r="A444" t="str">
            <v>3510</v>
          </cell>
          <cell r="B444" t="str">
            <v>Springfield Preparatory Charter School (District)</v>
          </cell>
        </row>
        <row r="445">
          <cell r="A445" t="str">
            <v>0282</v>
          </cell>
          <cell r="B445" t="str">
            <v>Sterling (non-op)</v>
          </cell>
        </row>
        <row r="446">
          <cell r="A446" t="str">
            <v>0283</v>
          </cell>
          <cell r="B446" t="str">
            <v>Stockbridge (non-op)</v>
          </cell>
        </row>
        <row r="447">
          <cell r="A447" t="str">
            <v>0284</v>
          </cell>
          <cell r="B447" t="str">
            <v>Stoneham</v>
          </cell>
        </row>
        <row r="448">
          <cell r="A448" t="str">
            <v>0285</v>
          </cell>
          <cell r="B448" t="str">
            <v>Stoughton</v>
          </cell>
        </row>
        <row r="449">
          <cell r="A449" t="str">
            <v>0286</v>
          </cell>
          <cell r="B449" t="str">
            <v>Stow (non-op)</v>
          </cell>
        </row>
        <row r="450">
          <cell r="A450" t="str">
            <v>0287</v>
          </cell>
          <cell r="B450" t="str">
            <v>Sturbridge</v>
          </cell>
        </row>
        <row r="451">
          <cell r="A451" t="str">
            <v>0489</v>
          </cell>
          <cell r="B451" t="str">
            <v>Sturgis Charter Public (District)</v>
          </cell>
        </row>
        <row r="452">
          <cell r="A452" t="str">
            <v>0288</v>
          </cell>
          <cell r="B452" t="str">
            <v>Sudbury</v>
          </cell>
        </row>
        <row r="453">
          <cell r="A453" t="str">
            <v>0289</v>
          </cell>
          <cell r="B453" t="str">
            <v>Sunderland</v>
          </cell>
        </row>
        <row r="454">
          <cell r="A454" t="str">
            <v>0290</v>
          </cell>
          <cell r="B454" t="str">
            <v>Sutton</v>
          </cell>
        </row>
        <row r="455">
          <cell r="A455" t="str">
            <v>0291</v>
          </cell>
          <cell r="B455" t="str">
            <v>Swampscott</v>
          </cell>
        </row>
        <row r="456">
          <cell r="A456" t="str">
            <v>0292</v>
          </cell>
          <cell r="B456" t="str">
            <v>Swansea</v>
          </cell>
        </row>
        <row r="457">
          <cell r="A457" t="str">
            <v>3902</v>
          </cell>
          <cell r="B457" t="str">
            <v>TEC Connections Academy Commonwealth Virtual School District</v>
          </cell>
        </row>
        <row r="458">
          <cell r="A458" t="str">
            <v>0770</v>
          </cell>
          <cell r="B458" t="str">
            <v>Tantasqua</v>
          </cell>
        </row>
        <row r="459">
          <cell r="A459" t="str">
            <v>0293</v>
          </cell>
          <cell r="B459" t="str">
            <v>Taunton</v>
          </cell>
        </row>
        <row r="460">
          <cell r="A460" t="str">
            <v>0294</v>
          </cell>
          <cell r="B460" t="str">
            <v>Templeton (non-op)</v>
          </cell>
        </row>
        <row r="461">
          <cell r="A461" t="str">
            <v>0295</v>
          </cell>
          <cell r="B461" t="str">
            <v>Tewksbury</v>
          </cell>
        </row>
        <row r="462">
          <cell r="A462" t="str">
            <v>0296</v>
          </cell>
          <cell r="B462" t="str">
            <v>Tisbury</v>
          </cell>
        </row>
        <row r="463">
          <cell r="A463" t="str">
            <v>0297</v>
          </cell>
          <cell r="B463" t="str">
            <v>Tolland (non-op)</v>
          </cell>
        </row>
        <row r="464">
          <cell r="A464" t="str">
            <v>0298</v>
          </cell>
          <cell r="B464" t="str">
            <v>Topsfield</v>
          </cell>
        </row>
        <row r="465">
          <cell r="A465" t="str">
            <v>0299</v>
          </cell>
          <cell r="B465" t="str">
            <v>Townsend (non-op)</v>
          </cell>
        </row>
        <row r="466">
          <cell r="A466" t="str">
            <v>0878</v>
          </cell>
          <cell r="B466" t="str">
            <v>Tri-County Regional Vocational Technical</v>
          </cell>
        </row>
        <row r="467">
          <cell r="A467" t="str">
            <v>0773</v>
          </cell>
          <cell r="B467" t="str">
            <v>Triton</v>
          </cell>
        </row>
        <row r="468">
          <cell r="A468" t="str">
            <v>0300</v>
          </cell>
          <cell r="B468" t="str">
            <v>Truro</v>
          </cell>
        </row>
        <row r="469">
          <cell r="A469" t="str">
            <v>0301</v>
          </cell>
          <cell r="B469" t="str">
            <v>Tyngsborough</v>
          </cell>
        </row>
        <row r="470">
          <cell r="A470" t="str">
            <v>0302</v>
          </cell>
          <cell r="B470" t="str">
            <v>Tyringham (non-op)</v>
          </cell>
        </row>
        <row r="471">
          <cell r="A471" t="str">
            <v>0480</v>
          </cell>
          <cell r="B471" t="str">
            <v>UP Academy Charter School of Boston (District)</v>
          </cell>
        </row>
        <row r="472">
          <cell r="A472" t="str">
            <v>3505</v>
          </cell>
          <cell r="B472" t="str">
            <v>UP Academy Charter School of Dorchester (District)</v>
          </cell>
        </row>
        <row r="473">
          <cell r="A473" t="str">
            <v>0774</v>
          </cell>
          <cell r="B473" t="str">
            <v>Up-Island Regional</v>
          </cell>
        </row>
        <row r="474">
          <cell r="A474" t="str">
            <v>0879</v>
          </cell>
          <cell r="B474" t="str">
            <v>Upper Cape Cod Regional Vocational Technical</v>
          </cell>
        </row>
        <row r="475">
          <cell r="A475" t="str">
            <v>0303</v>
          </cell>
          <cell r="B475" t="str">
            <v>Upton (non-op)</v>
          </cell>
        </row>
        <row r="476">
          <cell r="A476" t="str">
            <v>0304</v>
          </cell>
          <cell r="B476" t="str">
            <v>Uxbridge</v>
          </cell>
        </row>
        <row r="477">
          <cell r="A477" t="str">
            <v>0498</v>
          </cell>
          <cell r="B477" t="str">
            <v>Veritas Preparatory Charter School (District)</v>
          </cell>
        </row>
        <row r="478">
          <cell r="A478" t="str">
            <v>0775</v>
          </cell>
          <cell r="B478" t="str">
            <v>Wachusett</v>
          </cell>
        </row>
        <row r="479">
          <cell r="A479" t="str">
            <v>0305</v>
          </cell>
          <cell r="B479" t="str">
            <v>Wakefield</v>
          </cell>
        </row>
        <row r="480">
          <cell r="A480" t="str">
            <v>0306</v>
          </cell>
          <cell r="B480" t="str">
            <v>Wales</v>
          </cell>
        </row>
        <row r="481">
          <cell r="A481" t="str">
            <v>0307</v>
          </cell>
          <cell r="B481" t="str">
            <v>Walpole</v>
          </cell>
        </row>
        <row r="482">
          <cell r="A482" t="str">
            <v>0308</v>
          </cell>
          <cell r="B482" t="str">
            <v>Waltham</v>
          </cell>
        </row>
        <row r="483">
          <cell r="A483" t="str">
            <v>0309</v>
          </cell>
          <cell r="B483" t="str">
            <v>Ware</v>
          </cell>
        </row>
        <row r="484">
          <cell r="A484" t="str">
            <v>0310</v>
          </cell>
          <cell r="B484" t="str">
            <v>Wareham</v>
          </cell>
        </row>
        <row r="485">
          <cell r="A485" t="str">
            <v>0311</v>
          </cell>
          <cell r="B485" t="str">
            <v>Warren (non-op)</v>
          </cell>
        </row>
        <row r="486">
          <cell r="A486" t="str">
            <v>0312</v>
          </cell>
          <cell r="B486" t="str">
            <v>Warwick (non-op)</v>
          </cell>
        </row>
        <row r="487">
          <cell r="A487" t="str">
            <v>0313</v>
          </cell>
          <cell r="B487" t="str">
            <v>Washington (non-op)</v>
          </cell>
        </row>
        <row r="488">
          <cell r="A488" t="str">
            <v>0314</v>
          </cell>
          <cell r="B488" t="str">
            <v>Watertown</v>
          </cell>
        </row>
        <row r="489">
          <cell r="A489" t="str">
            <v>0315</v>
          </cell>
          <cell r="B489" t="str">
            <v>Wayland</v>
          </cell>
        </row>
        <row r="490">
          <cell r="A490" t="str">
            <v>0316</v>
          </cell>
          <cell r="B490" t="str">
            <v>Webster</v>
          </cell>
        </row>
        <row r="491">
          <cell r="A491" t="str">
            <v>0317</v>
          </cell>
          <cell r="B491" t="str">
            <v>Wellesley</v>
          </cell>
        </row>
        <row r="492">
          <cell r="A492" t="str">
            <v>0318</v>
          </cell>
          <cell r="B492" t="str">
            <v>Wellfleet</v>
          </cell>
        </row>
        <row r="493">
          <cell r="A493" t="str">
            <v>0319</v>
          </cell>
          <cell r="B493" t="str">
            <v>Wendell (non-op)</v>
          </cell>
        </row>
        <row r="494">
          <cell r="A494" t="str">
            <v>0320</v>
          </cell>
          <cell r="B494" t="str">
            <v>Wenham (non-op)</v>
          </cell>
        </row>
        <row r="495">
          <cell r="A495" t="str">
            <v>0322</v>
          </cell>
          <cell r="B495" t="str">
            <v>West Boylston</v>
          </cell>
        </row>
        <row r="496">
          <cell r="A496" t="str">
            <v>0323</v>
          </cell>
          <cell r="B496" t="str">
            <v>West Bridgewater</v>
          </cell>
        </row>
        <row r="497">
          <cell r="A497" t="str">
            <v>0324</v>
          </cell>
          <cell r="B497" t="str">
            <v>West Brookfield (non-op)</v>
          </cell>
        </row>
        <row r="498">
          <cell r="A498" t="str">
            <v>0329</v>
          </cell>
          <cell r="B498" t="str">
            <v>West Newbury (non-op)</v>
          </cell>
        </row>
        <row r="499">
          <cell r="A499" t="str">
            <v>0332</v>
          </cell>
          <cell r="B499" t="str">
            <v>West Springfield</v>
          </cell>
        </row>
        <row r="500">
          <cell r="A500" t="str">
            <v>0333</v>
          </cell>
          <cell r="B500" t="str">
            <v>West Stockbridge (non-op)</v>
          </cell>
        </row>
        <row r="501">
          <cell r="A501" t="str">
            <v>0334</v>
          </cell>
          <cell r="B501" t="str">
            <v>West Tisbury (non-op)</v>
          </cell>
        </row>
        <row r="502">
          <cell r="A502" t="str">
            <v>0321</v>
          </cell>
          <cell r="B502" t="str">
            <v>Westborough</v>
          </cell>
        </row>
        <row r="503">
          <cell r="A503" t="str">
            <v>0325</v>
          </cell>
          <cell r="B503" t="str">
            <v>Westfield</v>
          </cell>
        </row>
        <row r="504">
          <cell r="A504" t="str">
            <v>0326</v>
          </cell>
          <cell r="B504" t="str">
            <v>Westford</v>
          </cell>
        </row>
        <row r="505">
          <cell r="A505" t="str">
            <v>0327</v>
          </cell>
          <cell r="B505" t="str">
            <v>Westhampton</v>
          </cell>
        </row>
        <row r="506">
          <cell r="A506" t="str">
            <v>0328</v>
          </cell>
          <cell r="B506" t="str">
            <v>Westminster (non-op)</v>
          </cell>
        </row>
        <row r="507">
          <cell r="A507" t="str">
            <v>0330</v>
          </cell>
          <cell r="B507" t="str">
            <v>Weston</v>
          </cell>
        </row>
        <row r="508">
          <cell r="A508" t="str">
            <v>0331</v>
          </cell>
          <cell r="B508" t="str">
            <v>Westport</v>
          </cell>
        </row>
        <row r="509">
          <cell r="A509" t="str">
            <v>0335</v>
          </cell>
          <cell r="B509" t="str">
            <v>Westwood</v>
          </cell>
        </row>
        <row r="510">
          <cell r="A510" t="str">
            <v>0336</v>
          </cell>
          <cell r="B510" t="str">
            <v>Weymouth</v>
          </cell>
        </row>
        <row r="511">
          <cell r="A511" t="str">
            <v>0337</v>
          </cell>
          <cell r="B511" t="str">
            <v>Whately</v>
          </cell>
        </row>
        <row r="512">
          <cell r="A512" t="str">
            <v>0338</v>
          </cell>
          <cell r="B512" t="str">
            <v>Whitman (non-op)</v>
          </cell>
        </row>
        <row r="513">
          <cell r="A513" t="str">
            <v>0780</v>
          </cell>
          <cell r="B513" t="str">
            <v>Whitman-Hanson</v>
          </cell>
        </row>
        <row r="514">
          <cell r="A514" t="str">
            <v>0885</v>
          </cell>
          <cell r="B514" t="str">
            <v>Whittier Regional Vocational Technical</v>
          </cell>
        </row>
        <row r="515">
          <cell r="A515" t="str">
            <v>0339</v>
          </cell>
          <cell r="B515" t="str">
            <v>Wilbraham (non-op)</v>
          </cell>
        </row>
        <row r="516">
          <cell r="A516" t="str">
            <v>0340</v>
          </cell>
          <cell r="B516" t="str">
            <v>Williamsburg</v>
          </cell>
        </row>
        <row r="517">
          <cell r="A517" t="str">
            <v>0341</v>
          </cell>
          <cell r="B517" t="str">
            <v>Williamstown</v>
          </cell>
        </row>
        <row r="518">
          <cell r="A518" t="str">
            <v>0342</v>
          </cell>
          <cell r="B518" t="str">
            <v>Wilmington</v>
          </cell>
        </row>
        <row r="519">
          <cell r="A519" t="str">
            <v>0343</v>
          </cell>
          <cell r="B519" t="str">
            <v>Winchendon</v>
          </cell>
        </row>
        <row r="520">
          <cell r="A520" t="str">
            <v>0344</v>
          </cell>
          <cell r="B520" t="str">
            <v>Winchester</v>
          </cell>
        </row>
        <row r="521">
          <cell r="A521" t="str">
            <v>0345</v>
          </cell>
          <cell r="B521" t="str">
            <v>Windsor (non-op)</v>
          </cell>
        </row>
        <row r="522">
          <cell r="A522" t="str">
            <v>0346</v>
          </cell>
          <cell r="B522" t="str">
            <v>Winthrop</v>
          </cell>
        </row>
        <row r="523">
          <cell r="A523" t="str">
            <v>0347</v>
          </cell>
          <cell r="B523" t="str">
            <v>Woburn</v>
          </cell>
        </row>
        <row r="524">
          <cell r="A524" t="str">
            <v>0348</v>
          </cell>
          <cell r="B524" t="str">
            <v>Worcester</v>
          </cell>
        </row>
        <row r="525">
          <cell r="A525" t="str">
            <v>0349</v>
          </cell>
          <cell r="B525" t="str">
            <v>Worthington</v>
          </cell>
        </row>
        <row r="526">
          <cell r="A526" t="str">
            <v>0350</v>
          </cell>
          <cell r="B526" t="str">
            <v>Wrentham</v>
          </cell>
        </row>
        <row r="527">
          <cell r="A527" t="str">
            <v>0351</v>
          </cell>
          <cell r="B527" t="str">
            <v>Yarmouth (non-op)</v>
          </cell>
        </row>
      </sheetData>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udget"/>
      <sheetName val="FY19 Budget Assumptions"/>
      <sheetName val="FY18 Metco SIMS"/>
      <sheetName val="provider sum"/>
      <sheetName val="FINAL"/>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udget"/>
      <sheetName val="FY19 grant final"/>
      <sheetName val="FY19 Budget Assumptions"/>
      <sheetName val="FY19 grant prelim"/>
      <sheetName val="FY18 Metco SIMS"/>
      <sheetName val="provider sum"/>
      <sheetName val="FINA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Lam, Sylvia (DESE)" id="{87E04A6E-DCFD-4802-B8DB-DC6B7E03AD1B}" userId="S::Sylvia.Lam@mass.gov::83f1de5a-c1f2-4c73-aac0-c3cbffe80fd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6" dT="2021-01-12T21:32:43.99" personId="{87E04A6E-DCFD-4802-B8DB-DC6B7E03AD1B}" id="{49DD625A-B2D8-44C0-9A5F-2A3E6DD523A2}">
    <text>includes FY20 PAC: $26,304</text>
  </threadedComment>
  <threadedComment ref="H7" dT="2021-01-08T14:51:01.87" personId="{87E04A6E-DCFD-4802-B8DB-DC6B7E03AD1B}" id="{AE0A495F-F2F1-4169-9EAD-757ECF3A78CD}">
    <text>includes FY20 PAC: $286,744</text>
  </threadedComment>
  <threadedComment ref="H14" dT="2021-01-08T14:55:45.19" personId="{87E04A6E-DCFD-4802-B8DB-DC6B7E03AD1B}" id="{E15A4C35-AB3F-4579-A829-19A19963F849}">
    <text>includes FY20 PAC: $2,770</text>
  </threadedComment>
  <threadedComment ref="H15" dT="2021-01-08T14:57:15.48" personId="{87E04A6E-DCFD-4802-B8DB-DC6B7E03AD1B}" id="{D0F702E2-B2BB-4124-BD59-AA1B3987A4F1}">
    <text>includes FY20 PAC: $2,154</text>
  </threadedComment>
  <threadedComment ref="H27" dT="2021-01-08T14:58:14.06" personId="{87E04A6E-DCFD-4802-B8DB-DC6B7E03AD1B}" id="{684CFBC1-834B-4BB0-908E-81B16D5ADA7A}">
    <text>includes FY20 PAC: $26,881</text>
  </threadedComment>
  <threadedComment ref="H28" dT="2021-01-08T14:59:11.16" personId="{87E04A6E-DCFD-4802-B8DB-DC6B7E03AD1B}" id="{4D720446-67B5-4A93-9AE8-0CF896D903CB}">
    <text>includes FY20 PAC: $20,585</text>
  </threadedComment>
  <threadedComment ref="H36" dT="2021-01-08T15:00:12.00" personId="{87E04A6E-DCFD-4802-B8DB-DC6B7E03AD1B}" id="{35C3EC02-F530-44EA-AD7B-768E9C5787C6}">
    <text>includes FY20 PAC: $83,354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alegislature.gov/Budget/FY2021/FinalBudg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71BD-FF2A-4D83-AD4B-371B5445404E}">
  <sheetPr>
    <tabColor rgb="FFFFC000"/>
    <pageSetUpPr autoPageBreaks="0" fitToPage="1"/>
  </sheetPr>
  <dimension ref="A1:H46"/>
  <sheetViews>
    <sheetView showGridLines="0" tabSelected="1" zoomScaleNormal="100" workbookViewId="0">
      <pane ySplit="2" topLeftCell="A3" activePane="bottomLeft" state="frozen"/>
      <selection pane="bottomLeft" activeCell="A3" sqref="A3"/>
    </sheetView>
  </sheetViews>
  <sheetFormatPr defaultColWidth="9" defaultRowHeight="15"/>
  <cols>
    <col min="1" max="1" width="6" style="5" customWidth="1"/>
    <col min="2" max="2" width="34.875" style="5" customWidth="1"/>
    <col min="3" max="3" width="12.125" style="5" customWidth="1"/>
    <col min="4" max="4" width="14.75" style="113" customWidth="1"/>
    <col min="5" max="5" width="8.375" style="16" customWidth="1"/>
    <col min="6" max="7" width="11.875" style="16" customWidth="1"/>
    <col min="8" max="8" width="14.25" style="16" bestFit="1" customWidth="1"/>
    <col min="9" max="16384" width="9" style="5"/>
  </cols>
  <sheetData>
    <row r="1" spans="1:8" s="1" customFormat="1" ht="33.75" customHeight="1">
      <c r="A1" s="79" t="s">
        <v>93</v>
      </c>
      <c r="B1" s="80"/>
      <c r="C1" s="80"/>
      <c r="D1" s="110"/>
      <c r="E1" s="81"/>
      <c r="F1" s="82"/>
      <c r="G1" s="82"/>
      <c r="H1" s="147"/>
    </row>
    <row r="2" spans="1:8" s="2" customFormat="1" ht="94.7" customHeight="1">
      <c r="A2" s="12" t="s">
        <v>38</v>
      </c>
      <c r="B2" s="13" t="s">
        <v>0</v>
      </c>
      <c r="C2" s="39" t="s">
        <v>68</v>
      </c>
      <c r="D2" s="39" t="s">
        <v>69</v>
      </c>
      <c r="E2" s="12" t="s">
        <v>65</v>
      </c>
      <c r="F2" s="14" t="s">
        <v>66</v>
      </c>
      <c r="G2" s="14" t="s">
        <v>74</v>
      </c>
      <c r="H2" s="114" t="s">
        <v>67</v>
      </c>
    </row>
    <row r="3" spans="1:8" s="3" customFormat="1">
      <c r="A3" s="17">
        <v>10</v>
      </c>
      <c r="B3" s="6" t="s">
        <v>1</v>
      </c>
      <c r="C3" s="111">
        <v>479006.22884</v>
      </c>
      <c r="D3" s="150">
        <v>511949</v>
      </c>
      <c r="E3" s="148">
        <f t="shared" ref="E3:E39" si="0">VLOOKUP(A3, enro, 7)</f>
        <v>75</v>
      </c>
      <c r="F3" s="55">
        <f t="shared" ref="F3" si="1">VLOOKUP(A3,enro,4)</f>
        <v>76.333333333333329</v>
      </c>
      <c r="G3" s="18">
        <f>ROUND(MAX(E3,F3),0)</f>
        <v>76</v>
      </c>
      <c r="H3" s="115">
        <f>VLOOKUP(A3,PPHH21,14,FALSE)</f>
        <v>535459.1875711293</v>
      </c>
    </row>
    <row r="4" spans="1:8" s="3" customFormat="1">
      <c r="A4" s="17">
        <v>23</v>
      </c>
      <c r="B4" s="6" t="s">
        <v>2</v>
      </c>
      <c r="C4" s="111">
        <v>664293.67800000007</v>
      </c>
      <c r="D4" s="150">
        <v>671827</v>
      </c>
      <c r="E4" s="148">
        <f t="shared" si="0"/>
        <v>94</v>
      </c>
      <c r="F4" s="55">
        <f t="shared" ref="F4:F39" si="2">VLOOKUP(A4,enro,4)</f>
        <v>97.333333333333329</v>
      </c>
      <c r="G4" s="18">
        <f t="shared" ref="G4:G39" si="3">ROUND(MAX(E4,F4),0)</f>
        <v>97</v>
      </c>
      <c r="H4" s="115">
        <f>VLOOKUP(A4,PPHH21,14,FALSE)</f>
        <v>686971.16077726928</v>
      </c>
    </row>
    <row r="5" spans="1:8" s="3" customFormat="1">
      <c r="A5" s="17">
        <v>26</v>
      </c>
      <c r="B5" s="6" t="s">
        <v>3</v>
      </c>
      <c r="C5" s="111">
        <v>584451.14834000007</v>
      </c>
      <c r="D5" s="150">
        <v>676954</v>
      </c>
      <c r="E5" s="148">
        <f t="shared" si="0"/>
        <v>101</v>
      </c>
      <c r="F5" s="55">
        <f t="shared" si="2"/>
        <v>102</v>
      </c>
      <c r="G5" s="18">
        <f t="shared" si="3"/>
        <v>102</v>
      </c>
      <c r="H5" s="115">
        <f>VLOOKUP(A5,PPHH21,14,FALSE)</f>
        <v>716685.98138878075</v>
      </c>
    </row>
    <row r="6" spans="1:8" s="3" customFormat="1">
      <c r="A6" s="17">
        <v>40</v>
      </c>
      <c r="B6" s="6" t="s">
        <v>4</v>
      </c>
      <c r="C6" s="111">
        <v>229349.07628000001</v>
      </c>
      <c r="D6" s="150">
        <v>230256</v>
      </c>
      <c r="E6" s="148">
        <f t="shared" si="0"/>
        <v>26</v>
      </c>
      <c r="F6" s="55">
        <f t="shared" si="2"/>
        <v>25.333333333333332</v>
      </c>
      <c r="G6" s="18">
        <f t="shared" si="3"/>
        <v>26</v>
      </c>
      <c r="H6" s="115">
        <f>VLOOKUP(A6,PPHH21,14,FALSE)+26304</f>
        <v>257599.74294666667</v>
      </c>
    </row>
    <row r="7" spans="1:8" s="3" customFormat="1">
      <c r="A7" s="17">
        <v>46</v>
      </c>
      <c r="B7" s="6" t="s">
        <v>5</v>
      </c>
      <c r="C7" s="111">
        <v>1661131.6611200001</v>
      </c>
      <c r="D7" s="150">
        <v>1941295</v>
      </c>
      <c r="E7" s="148">
        <f t="shared" si="0"/>
        <v>301</v>
      </c>
      <c r="F7" s="55">
        <f t="shared" si="2"/>
        <v>299</v>
      </c>
      <c r="G7" s="18">
        <f t="shared" si="3"/>
        <v>301</v>
      </c>
      <c r="H7" s="115">
        <f>VLOOKUP(A7,PPHH21,14,FALSE)+286744</f>
        <v>2390784.3919172939</v>
      </c>
    </row>
    <row r="8" spans="1:8" s="3" customFormat="1">
      <c r="A8" s="17">
        <v>65</v>
      </c>
      <c r="B8" s="6" t="s">
        <v>6</v>
      </c>
      <c r="C8" s="111">
        <v>303637.21188000002</v>
      </c>
      <c r="D8" s="150">
        <v>310931</v>
      </c>
      <c r="E8" s="148">
        <f t="shared" si="0"/>
        <v>47</v>
      </c>
      <c r="F8" s="55">
        <f t="shared" si="2"/>
        <v>46.666666666666664</v>
      </c>
      <c r="G8" s="18">
        <f t="shared" si="3"/>
        <v>47</v>
      </c>
      <c r="H8" s="115">
        <f t="shared" ref="H8:H13" si="4">VLOOKUP(A8,PPHH21,14,FALSE)</f>
        <v>330044.70526812098</v>
      </c>
    </row>
    <row r="9" spans="1:8" s="3" customFormat="1">
      <c r="A9" s="17">
        <v>67</v>
      </c>
      <c r="B9" s="6" t="s">
        <v>7</v>
      </c>
      <c r="C9" s="111">
        <v>501461.85596000002</v>
      </c>
      <c r="D9" s="150">
        <v>549390</v>
      </c>
      <c r="E9" s="148">
        <f t="shared" si="0"/>
        <v>87</v>
      </c>
      <c r="F9" s="55">
        <f t="shared" si="2"/>
        <v>82.333333333333329</v>
      </c>
      <c r="G9" s="18">
        <f t="shared" si="3"/>
        <v>87</v>
      </c>
      <c r="H9" s="115">
        <f t="shared" si="4"/>
        <v>605882.68036105938</v>
      </c>
    </row>
    <row r="10" spans="1:8" s="3" customFormat="1">
      <c r="A10" s="17">
        <v>640</v>
      </c>
      <c r="B10" s="6" t="s">
        <v>34</v>
      </c>
      <c r="C10" s="111">
        <v>383434.30934000004</v>
      </c>
      <c r="D10" s="150">
        <v>389163</v>
      </c>
      <c r="E10" s="148">
        <f t="shared" si="0"/>
        <v>56</v>
      </c>
      <c r="F10" s="55">
        <f t="shared" si="2"/>
        <v>53.666666666666664</v>
      </c>
      <c r="G10" s="18">
        <f t="shared" si="3"/>
        <v>56</v>
      </c>
      <c r="H10" s="115">
        <f t="shared" si="4"/>
        <v>396853.66624403803</v>
      </c>
    </row>
    <row r="11" spans="1:8" s="3" customFormat="1">
      <c r="A11" s="17">
        <v>78</v>
      </c>
      <c r="B11" s="6" t="s">
        <v>8</v>
      </c>
      <c r="C11" s="111">
        <v>35401.254240000002</v>
      </c>
      <c r="D11" s="150">
        <v>48577</v>
      </c>
      <c r="E11" s="148">
        <f t="shared" si="0"/>
        <v>7</v>
      </c>
      <c r="F11" s="55">
        <f t="shared" si="2"/>
        <v>7.666666666666667</v>
      </c>
      <c r="G11" s="18">
        <f t="shared" si="3"/>
        <v>8</v>
      </c>
      <c r="H11" s="115">
        <f t="shared" si="4"/>
        <v>55338.396165716702</v>
      </c>
    </row>
    <row r="12" spans="1:8" s="3" customFormat="1">
      <c r="A12" s="17">
        <v>655</v>
      </c>
      <c r="B12" s="6" t="s">
        <v>35</v>
      </c>
      <c r="C12" s="111">
        <v>173532.07628000001</v>
      </c>
      <c r="D12" s="150">
        <v>174505</v>
      </c>
      <c r="E12" s="148">
        <f t="shared" si="0"/>
        <v>28</v>
      </c>
      <c r="F12" s="55">
        <f t="shared" si="2"/>
        <v>25.666666666666668</v>
      </c>
      <c r="G12" s="18">
        <f t="shared" si="3"/>
        <v>28</v>
      </c>
      <c r="H12" s="115">
        <f t="shared" si="4"/>
        <v>194550.8036846364</v>
      </c>
    </row>
    <row r="13" spans="1:8" s="3" customFormat="1">
      <c r="A13" s="17">
        <v>87</v>
      </c>
      <c r="B13" s="6" t="s">
        <v>9</v>
      </c>
      <c r="C13" s="111">
        <v>280474.0551</v>
      </c>
      <c r="D13" s="150">
        <v>283698</v>
      </c>
      <c r="E13" s="148">
        <f t="shared" si="0"/>
        <v>45</v>
      </c>
      <c r="F13" s="55">
        <f t="shared" si="2"/>
        <v>44</v>
      </c>
      <c r="G13" s="18">
        <f t="shared" si="3"/>
        <v>45</v>
      </c>
      <c r="H13" s="115">
        <f t="shared" si="4"/>
        <v>313297.10930319026</v>
      </c>
    </row>
    <row r="14" spans="1:8" s="3" customFormat="1">
      <c r="A14" s="17">
        <v>99</v>
      </c>
      <c r="B14" s="6" t="s">
        <v>10</v>
      </c>
      <c r="C14" s="111">
        <v>243880.64408</v>
      </c>
      <c r="D14" s="150">
        <v>249200</v>
      </c>
      <c r="E14" s="148">
        <f t="shared" si="0"/>
        <v>34</v>
      </c>
      <c r="F14" s="55">
        <f t="shared" si="2"/>
        <v>35.333333333333336</v>
      </c>
      <c r="G14" s="18">
        <f t="shared" si="3"/>
        <v>35</v>
      </c>
      <c r="H14" s="115">
        <f>VLOOKUP(A14,PPHH21,14,FALSE)+2770</f>
        <v>253370.44235716222</v>
      </c>
    </row>
    <row r="15" spans="1:8" s="3" customFormat="1">
      <c r="A15" s="17">
        <v>680</v>
      </c>
      <c r="B15" s="6" t="s">
        <v>36</v>
      </c>
      <c r="C15" s="111">
        <v>114153.3517</v>
      </c>
      <c r="D15" s="150">
        <v>129227</v>
      </c>
      <c r="E15" s="148">
        <f t="shared" si="0"/>
        <v>9</v>
      </c>
      <c r="F15" s="55">
        <f t="shared" si="2"/>
        <v>11.333333333333334</v>
      </c>
      <c r="G15" s="18">
        <f t="shared" si="3"/>
        <v>11</v>
      </c>
      <c r="H15" s="115">
        <f>VLOOKUP(A15,PPHH21,14,FALSE)+2154</f>
        <v>131820.924891687</v>
      </c>
    </row>
    <row r="16" spans="1:8" s="3" customFormat="1">
      <c r="A16" s="17">
        <v>131</v>
      </c>
      <c r="B16" s="6" t="s">
        <v>11</v>
      </c>
      <c r="C16" s="111">
        <v>266579.58476</v>
      </c>
      <c r="D16" s="150">
        <v>278823</v>
      </c>
      <c r="E16" s="148">
        <f t="shared" si="0"/>
        <v>50</v>
      </c>
      <c r="F16" s="55">
        <f t="shared" si="2"/>
        <v>44.666666666666664</v>
      </c>
      <c r="G16" s="18">
        <f t="shared" si="3"/>
        <v>50</v>
      </c>
      <c r="H16" s="115">
        <f t="shared" ref="H16:H26" si="5">VLOOKUP(A16,PPHH21,14,FALSE)</f>
        <v>341080.84498038178</v>
      </c>
    </row>
    <row r="17" spans="1:8" s="3" customFormat="1">
      <c r="A17" s="17">
        <v>155</v>
      </c>
      <c r="B17" s="6" t="s">
        <v>12</v>
      </c>
      <c r="C17" s="111">
        <v>1525179.4322800001</v>
      </c>
      <c r="D17" s="150">
        <v>1586826</v>
      </c>
      <c r="E17" s="148">
        <f t="shared" si="0"/>
        <v>222</v>
      </c>
      <c r="F17" s="55">
        <f t="shared" si="2"/>
        <v>218.66666666666666</v>
      </c>
      <c r="G17" s="18">
        <f t="shared" si="3"/>
        <v>222</v>
      </c>
      <c r="H17" s="115">
        <f t="shared" si="5"/>
        <v>1595706.2828323899</v>
      </c>
    </row>
    <row r="18" spans="1:8" s="3" customFormat="1">
      <c r="A18" s="17">
        <v>157</v>
      </c>
      <c r="B18" s="6" t="s">
        <v>13</v>
      </c>
      <c r="C18" s="111">
        <v>546102.63986</v>
      </c>
      <c r="D18" s="150">
        <v>581804</v>
      </c>
      <c r="E18" s="148">
        <f t="shared" si="0"/>
        <v>90</v>
      </c>
      <c r="F18" s="55">
        <f t="shared" si="2"/>
        <v>86.666666666666671</v>
      </c>
      <c r="G18" s="18">
        <f t="shared" si="3"/>
        <v>90</v>
      </c>
      <c r="H18" s="115">
        <f t="shared" si="5"/>
        <v>629375.8369658849</v>
      </c>
    </row>
    <row r="19" spans="1:8" s="3" customFormat="1">
      <c r="A19" s="17">
        <v>695</v>
      </c>
      <c r="B19" s="6" t="s">
        <v>37</v>
      </c>
      <c r="C19" s="111">
        <v>553272.58054</v>
      </c>
      <c r="D19" s="150">
        <v>609876</v>
      </c>
      <c r="E19" s="148">
        <f t="shared" si="0"/>
        <v>91</v>
      </c>
      <c r="F19" s="55">
        <f t="shared" si="2"/>
        <v>91.666666666666671</v>
      </c>
      <c r="G19" s="18">
        <f t="shared" si="3"/>
        <v>92</v>
      </c>
      <c r="H19" s="115">
        <f t="shared" si="5"/>
        <v>646285.52777722559</v>
      </c>
    </row>
    <row r="20" spans="1:8" s="3" customFormat="1">
      <c r="A20" s="17">
        <v>159</v>
      </c>
      <c r="B20" s="6" t="s">
        <v>14</v>
      </c>
      <c r="C20" s="111">
        <v>227780.48730000001</v>
      </c>
      <c r="D20" s="150">
        <v>236558</v>
      </c>
      <c r="E20" s="148">
        <f t="shared" si="0"/>
        <v>33</v>
      </c>
      <c r="F20" s="55">
        <f t="shared" si="2"/>
        <v>34</v>
      </c>
      <c r="G20" s="18">
        <f t="shared" si="3"/>
        <v>34</v>
      </c>
      <c r="H20" s="115">
        <f t="shared" si="5"/>
        <v>241001.10752731751</v>
      </c>
    </row>
    <row r="21" spans="1:8" s="3" customFormat="1">
      <c r="A21" s="17">
        <v>164</v>
      </c>
      <c r="B21" s="6" t="s">
        <v>15</v>
      </c>
      <c r="C21" s="111">
        <v>231651.64408</v>
      </c>
      <c r="D21" s="150">
        <v>244913</v>
      </c>
      <c r="E21" s="148">
        <f t="shared" si="0"/>
        <v>36</v>
      </c>
      <c r="F21" s="55">
        <f t="shared" si="2"/>
        <v>34.666666666666664</v>
      </c>
      <c r="G21" s="18">
        <f t="shared" si="3"/>
        <v>36</v>
      </c>
      <c r="H21" s="115">
        <f t="shared" si="5"/>
        <v>254104.12678791021</v>
      </c>
    </row>
    <row r="22" spans="1:8" s="3" customFormat="1">
      <c r="A22" s="17">
        <v>168</v>
      </c>
      <c r="B22" s="6" t="s">
        <v>16</v>
      </c>
      <c r="C22" s="111">
        <v>472836.13138000004</v>
      </c>
      <c r="D22" s="150">
        <v>501133</v>
      </c>
      <c r="E22" s="148">
        <f t="shared" si="0"/>
        <v>58</v>
      </c>
      <c r="F22" s="55">
        <f t="shared" si="2"/>
        <v>65.333333333333329</v>
      </c>
      <c r="G22" s="18">
        <f t="shared" si="3"/>
        <v>65</v>
      </c>
      <c r="H22" s="115">
        <f t="shared" si="5"/>
        <v>503733.21787841868</v>
      </c>
    </row>
    <row r="23" spans="1:8" s="3" customFormat="1">
      <c r="A23" s="17">
        <v>178</v>
      </c>
      <c r="B23" s="6" t="s">
        <v>17</v>
      </c>
      <c r="C23" s="111">
        <v>759982.91106000007</v>
      </c>
      <c r="D23" s="150">
        <v>839955</v>
      </c>
      <c r="E23" s="148">
        <f t="shared" si="0"/>
        <v>119</v>
      </c>
      <c r="F23" s="55">
        <f t="shared" si="2"/>
        <v>124.33333333333333</v>
      </c>
      <c r="G23" s="18">
        <f t="shared" si="3"/>
        <v>124</v>
      </c>
      <c r="H23" s="115">
        <f t="shared" si="5"/>
        <v>874545.67438248545</v>
      </c>
    </row>
    <row r="24" spans="1:8" s="3" customFormat="1">
      <c r="A24" s="17">
        <v>198</v>
      </c>
      <c r="B24" s="6" t="s">
        <v>18</v>
      </c>
      <c r="C24" s="111">
        <v>361891.30934000004</v>
      </c>
      <c r="D24" s="150">
        <v>366176</v>
      </c>
      <c r="E24" s="148">
        <f t="shared" si="0"/>
        <v>51</v>
      </c>
      <c r="F24" s="55">
        <f t="shared" si="2"/>
        <v>51.666666666666664</v>
      </c>
      <c r="G24" s="18">
        <f t="shared" si="3"/>
        <v>52</v>
      </c>
      <c r="H24" s="115">
        <f t="shared" si="5"/>
        <v>369435.77544468956</v>
      </c>
    </row>
    <row r="25" spans="1:8" s="3" customFormat="1">
      <c r="A25" s="17">
        <v>199</v>
      </c>
      <c r="B25" s="6" t="s">
        <v>19</v>
      </c>
      <c r="C25" s="111">
        <v>1102685.2204</v>
      </c>
      <c r="D25" s="150">
        <v>1197675</v>
      </c>
      <c r="E25" s="148">
        <f t="shared" si="0"/>
        <v>173</v>
      </c>
      <c r="F25" s="55">
        <f t="shared" si="2"/>
        <v>176.66666666666666</v>
      </c>
      <c r="G25" s="18">
        <f t="shared" si="3"/>
        <v>177</v>
      </c>
      <c r="H25" s="115">
        <f t="shared" si="5"/>
        <v>1248093.8060003996</v>
      </c>
    </row>
    <row r="26" spans="1:8" s="3" customFormat="1">
      <c r="A26" s="17">
        <v>207</v>
      </c>
      <c r="B26" s="6" t="s">
        <v>20</v>
      </c>
      <c r="C26" s="111">
        <v>2681981.0425200001</v>
      </c>
      <c r="D26" s="150">
        <v>2883781</v>
      </c>
      <c r="E26" s="148">
        <f t="shared" si="0"/>
        <v>424</v>
      </c>
      <c r="F26" s="55">
        <f t="shared" si="2"/>
        <v>429.66666666666669</v>
      </c>
      <c r="G26" s="18">
        <f t="shared" si="3"/>
        <v>430</v>
      </c>
      <c r="H26" s="115">
        <f t="shared" si="5"/>
        <v>3027106.3550508129</v>
      </c>
    </row>
    <row r="27" spans="1:8" s="3" customFormat="1">
      <c r="A27" s="17">
        <v>246</v>
      </c>
      <c r="B27" s="6" t="s">
        <v>21</v>
      </c>
      <c r="C27" s="111">
        <v>418310.66104000004</v>
      </c>
      <c r="D27" s="150">
        <v>453509</v>
      </c>
      <c r="E27" s="148">
        <f t="shared" si="0"/>
        <v>62</v>
      </c>
      <c r="F27" s="55">
        <f t="shared" si="2"/>
        <v>65</v>
      </c>
      <c r="G27" s="18">
        <f t="shared" si="3"/>
        <v>65</v>
      </c>
      <c r="H27" s="115">
        <f>VLOOKUP(A27,PPHH21,14,FALSE)+26881</f>
        <v>487862.54748249927</v>
      </c>
    </row>
    <row r="28" spans="1:8" s="3" customFormat="1">
      <c r="A28" s="17">
        <v>264</v>
      </c>
      <c r="B28" s="6" t="s">
        <v>22</v>
      </c>
      <c r="C28" s="111">
        <v>456747.03392000002</v>
      </c>
      <c r="D28" s="150">
        <v>462798</v>
      </c>
      <c r="E28" s="148">
        <f t="shared" si="0"/>
        <v>65</v>
      </c>
      <c r="F28" s="55">
        <f t="shared" si="2"/>
        <v>63.333333333333336</v>
      </c>
      <c r="G28" s="18">
        <f t="shared" si="3"/>
        <v>65</v>
      </c>
      <c r="H28" s="115">
        <f>VLOOKUP(A28,PPHH21,14,FALSE)+20585</f>
        <v>485982.55188870843</v>
      </c>
    </row>
    <row r="29" spans="1:8" s="3" customFormat="1">
      <c r="A29" s="17">
        <v>266</v>
      </c>
      <c r="B29" s="6" t="s">
        <v>23</v>
      </c>
      <c r="C29" s="111">
        <v>439745.72036000004</v>
      </c>
      <c r="D29" s="150">
        <v>448699</v>
      </c>
      <c r="E29" s="148">
        <f t="shared" si="0"/>
        <v>64</v>
      </c>
      <c r="F29" s="55">
        <f t="shared" si="2"/>
        <v>62</v>
      </c>
      <c r="G29" s="18">
        <f t="shared" si="3"/>
        <v>64</v>
      </c>
      <c r="H29" s="115">
        <f t="shared" ref="H29:H35" si="6">VLOOKUP(A29,PPHH21,14,FALSE)</f>
        <v>454307.95056200813</v>
      </c>
    </row>
    <row r="30" spans="1:8" s="3" customFormat="1">
      <c r="A30" s="17">
        <v>269</v>
      </c>
      <c r="B30" s="6" t="s">
        <v>24</v>
      </c>
      <c r="C30" s="111">
        <v>39826.41102</v>
      </c>
      <c r="D30" s="150">
        <v>57595</v>
      </c>
      <c r="E30" s="148">
        <f t="shared" si="0"/>
        <v>7</v>
      </c>
      <c r="F30" s="55">
        <f t="shared" si="2"/>
        <v>8.6666666666666661</v>
      </c>
      <c r="G30" s="18">
        <f t="shared" si="3"/>
        <v>9</v>
      </c>
      <c r="H30" s="115">
        <f t="shared" si="6"/>
        <v>62824.511795530518</v>
      </c>
    </row>
    <row r="31" spans="1:8" s="3" customFormat="1">
      <c r="A31" s="17">
        <v>766</v>
      </c>
      <c r="B31" s="6" t="s">
        <v>40</v>
      </c>
      <c r="C31" s="111">
        <v>143046.97882000002</v>
      </c>
      <c r="D31" s="150">
        <v>146461</v>
      </c>
      <c r="E31" s="148">
        <f t="shared" si="0"/>
        <v>20</v>
      </c>
      <c r="F31" s="55">
        <f t="shared" si="2"/>
        <v>19</v>
      </c>
      <c r="G31" s="18">
        <f t="shared" si="3"/>
        <v>20</v>
      </c>
      <c r="H31" s="115">
        <f t="shared" si="6"/>
        <v>147260.96185350665</v>
      </c>
    </row>
    <row r="32" spans="1:8" s="3" customFormat="1">
      <c r="A32" s="17">
        <v>288</v>
      </c>
      <c r="B32" s="6" t="s">
        <v>26</v>
      </c>
      <c r="C32" s="111">
        <v>480319.97460000002</v>
      </c>
      <c r="D32" s="150">
        <v>483080</v>
      </c>
      <c r="E32" s="148">
        <f t="shared" si="0"/>
        <v>70</v>
      </c>
      <c r="F32" s="55">
        <f t="shared" si="2"/>
        <v>69</v>
      </c>
      <c r="G32" s="18">
        <f t="shared" si="3"/>
        <v>70</v>
      </c>
      <c r="H32" s="115">
        <f t="shared" si="6"/>
        <v>495415.71898139821</v>
      </c>
    </row>
    <row r="33" spans="1:8" s="3" customFormat="1">
      <c r="A33" s="17">
        <v>291</v>
      </c>
      <c r="B33" s="6" t="s">
        <v>27</v>
      </c>
      <c r="C33" s="111">
        <v>383761.46612</v>
      </c>
      <c r="D33" s="150">
        <v>405729</v>
      </c>
      <c r="E33" s="148">
        <f t="shared" si="0"/>
        <v>55</v>
      </c>
      <c r="F33" s="55">
        <f t="shared" si="2"/>
        <v>54</v>
      </c>
      <c r="G33" s="18">
        <f t="shared" si="3"/>
        <v>55</v>
      </c>
      <c r="H33" s="115">
        <f t="shared" si="6"/>
        <v>407928.626320065</v>
      </c>
    </row>
    <row r="34" spans="1:8" s="3" customFormat="1">
      <c r="A34" s="17">
        <v>305</v>
      </c>
      <c r="B34" s="6" t="s">
        <v>28</v>
      </c>
      <c r="C34" s="111">
        <v>399020.28816</v>
      </c>
      <c r="D34" s="150">
        <v>451634</v>
      </c>
      <c r="E34" s="148">
        <f t="shared" si="0"/>
        <v>64</v>
      </c>
      <c r="F34" s="55">
        <f t="shared" si="2"/>
        <v>68.666666666666671</v>
      </c>
      <c r="G34" s="18">
        <f t="shared" si="3"/>
        <v>69</v>
      </c>
      <c r="H34" s="115">
        <f t="shared" si="6"/>
        <v>483599.5692526811</v>
      </c>
    </row>
    <row r="35" spans="1:8" s="3" customFormat="1">
      <c r="A35" s="17">
        <v>307</v>
      </c>
      <c r="B35" s="6" t="s">
        <v>29</v>
      </c>
      <c r="C35" s="111">
        <v>285599.27120000002</v>
      </c>
      <c r="D35" s="150">
        <v>295446</v>
      </c>
      <c r="E35" s="148">
        <f t="shared" si="0"/>
        <v>33</v>
      </c>
      <c r="F35" s="55">
        <f t="shared" si="2"/>
        <v>37.333333333333336</v>
      </c>
      <c r="G35" s="18">
        <f t="shared" si="3"/>
        <v>37</v>
      </c>
      <c r="H35" s="115">
        <f t="shared" si="6"/>
        <v>296925.66429731925</v>
      </c>
    </row>
    <row r="36" spans="1:8" s="3" customFormat="1">
      <c r="A36" s="17">
        <v>315</v>
      </c>
      <c r="B36" s="6" t="s">
        <v>30</v>
      </c>
      <c r="C36" s="111">
        <v>796793.63563999999</v>
      </c>
      <c r="D36" s="150">
        <v>908293</v>
      </c>
      <c r="E36" s="148">
        <f t="shared" si="0"/>
        <v>136</v>
      </c>
      <c r="F36" s="55">
        <f t="shared" si="2"/>
        <v>136.66666666666666</v>
      </c>
      <c r="G36" s="18">
        <f t="shared" si="3"/>
        <v>137</v>
      </c>
      <c r="H36" s="115">
        <f>VLOOKUP(A36,PPHH21,14,FALSE)+83354</f>
        <v>1045778.2450252344</v>
      </c>
    </row>
    <row r="37" spans="1:8" s="3" customFormat="1">
      <c r="A37" s="17">
        <v>317</v>
      </c>
      <c r="B37" s="6" t="s">
        <v>31</v>
      </c>
      <c r="C37" s="111">
        <v>973037.77124000003</v>
      </c>
      <c r="D37" s="150">
        <v>1052007</v>
      </c>
      <c r="E37" s="148">
        <f t="shared" si="0"/>
        <v>157</v>
      </c>
      <c r="F37" s="55">
        <f t="shared" si="2"/>
        <v>157.33333333333334</v>
      </c>
      <c r="G37" s="18">
        <f t="shared" si="3"/>
        <v>157</v>
      </c>
      <c r="H37" s="115">
        <f>VLOOKUP(A37,PPHH21,14,FALSE)</f>
        <v>1105070.3263892198</v>
      </c>
    </row>
    <row r="38" spans="1:8" s="3" customFormat="1">
      <c r="A38" s="17">
        <v>330</v>
      </c>
      <c r="B38" s="6" t="s">
        <v>32</v>
      </c>
      <c r="C38" s="111">
        <v>989054.55514000007</v>
      </c>
      <c r="D38" s="150">
        <v>1090502</v>
      </c>
      <c r="E38" s="148">
        <f t="shared" si="0"/>
        <v>163</v>
      </c>
      <c r="F38" s="55">
        <f t="shared" si="2"/>
        <v>161.33333333333334</v>
      </c>
      <c r="G38" s="18">
        <f t="shared" si="3"/>
        <v>163</v>
      </c>
      <c r="H38" s="115">
        <f>VLOOKUP(A38,PPHH21,14,FALSE)</f>
        <v>1146972.3594763735</v>
      </c>
    </row>
    <row r="39" spans="1:8" s="3" customFormat="1">
      <c r="A39" s="17">
        <v>335</v>
      </c>
      <c r="B39" s="6" t="s">
        <v>33</v>
      </c>
      <c r="C39" s="111">
        <v>290470.68222000002</v>
      </c>
      <c r="D39" s="150">
        <v>317755</v>
      </c>
      <c r="E39" s="148">
        <f t="shared" si="0"/>
        <v>45</v>
      </c>
      <c r="F39" s="55">
        <f t="shared" si="2"/>
        <v>47.666666666666664</v>
      </c>
      <c r="G39" s="18">
        <f t="shared" si="3"/>
        <v>48</v>
      </c>
      <c r="H39" s="115">
        <f>VLOOKUP(A39,PPHH21,14,FALSE)</f>
        <v>337107.21817079466</v>
      </c>
    </row>
    <row r="40" spans="1:8" s="3" customFormat="1">
      <c r="A40" s="30">
        <v>999</v>
      </c>
      <c r="B40" s="31" t="s">
        <v>39</v>
      </c>
      <c r="C40" s="83">
        <f t="shared" ref="C40:H40" si="7">SUM(C3:C39)</f>
        <v>20479883.984159999</v>
      </c>
      <c r="D40" s="153">
        <f t="shared" si="7"/>
        <v>22068000</v>
      </c>
      <c r="E40" s="57">
        <f t="shared" si="7"/>
        <v>3198</v>
      </c>
      <c r="F40" s="57">
        <f t="shared" si="7"/>
        <v>3214.666666666667</v>
      </c>
      <c r="G40" s="56">
        <f t="shared" si="7"/>
        <v>3250</v>
      </c>
      <c r="H40" s="154">
        <f t="shared" si="7"/>
        <v>23556164.000000007</v>
      </c>
    </row>
    <row r="41" spans="1:8" s="3" customFormat="1">
      <c r="A41" s="26">
        <v>281</v>
      </c>
      <c r="B41" s="27" t="s">
        <v>25</v>
      </c>
      <c r="C41" s="29">
        <v>47698</v>
      </c>
      <c r="D41" s="151">
        <v>52000</v>
      </c>
      <c r="E41" s="149"/>
      <c r="F41" s="28"/>
      <c r="G41" s="28"/>
      <c r="H41" s="116">
        <v>54376</v>
      </c>
    </row>
    <row r="42" spans="1:8" s="3" customFormat="1">
      <c r="A42" s="17" t="s">
        <v>42</v>
      </c>
      <c r="B42" s="6" t="s">
        <v>41</v>
      </c>
      <c r="C42" s="29">
        <v>1615000</v>
      </c>
      <c r="D42" s="151">
        <v>1870000</v>
      </c>
      <c r="E42" s="19"/>
      <c r="F42" s="8"/>
      <c r="G42" s="8"/>
      <c r="H42" s="116">
        <v>1996785</v>
      </c>
    </row>
    <row r="43" spans="1:8" s="3" customFormat="1">
      <c r="A43" s="17" t="s">
        <v>42</v>
      </c>
      <c r="B43" s="6" t="s">
        <v>54</v>
      </c>
      <c r="C43" s="29">
        <v>0</v>
      </c>
      <c r="D43" s="151">
        <v>190000</v>
      </c>
      <c r="E43" s="19"/>
      <c r="F43" s="8"/>
      <c r="G43" s="8"/>
      <c r="H43" s="116">
        <v>200000</v>
      </c>
    </row>
    <row r="44" spans="1:8" ht="15.75" thickBot="1">
      <c r="A44" s="9"/>
      <c r="B44" s="10"/>
      <c r="C44" s="84">
        <f>SUM(C40:C43)</f>
        <v>22142581.984159999</v>
      </c>
      <c r="D44" s="152">
        <f>SUM(D40:D43)</f>
        <v>24180000</v>
      </c>
      <c r="E44" s="15"/>
      <c r="F44" s="15"/>
      <c r="G44" s="15"/>
      <c r="H44" s="117">
        <f>SUM(H40:H43)</f>
        <v>25807325.000000007</v>
      </c>
    </row>
    <row r="45" spans="1:8" s="36" customFormat="1" ht="18" customHeight="1">
      <c r="A45" s="33" t="s">
        <v>84</v>
      </c>
      <c r="B45" s="33"/>
      <c r="C45" s="37"/>
      <c r="D45" s="112"/>
      <c r="E45" s="34"/>
      <c r="F45" s="35"/>
      <c r="G45" s="35"/>
      <c r="H45" s="32">
        <f>SUM(H40:H43)</f>
        <v>25807325.000000007</v>
      </c>
    </row>
    <row r="46" spans="1:8">
      <c r="A46" s="5" t="s">
        <v>85</v>
      </c>
      <c r="H46" s="60"/>
    </row>
  </sheetData>
  <autoFilter ref="A2:H40" xr:uid="{00000000-0009-0000-0000-000000000000}">
    <sortState xmlns:xlrd2="http://schemas.microsoft.com/office/spreadsheetml/2017/richdata2" ref="A10:K48">
      <sortCondition ref="B9:B48"/>
    </sortState>
  </autoFilter>
  <pageMargins left="0.45" right="0.17" top="0.61" bottom="1" header="0.35" footer="0.5"/>
  <pageSetup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1314-6F6D-4D77-AF25-7873E0F946F4}">
  <sheetPr>
    <tabColor theme="6"/>
    <pageSetUpPr fitToPage="1"/>
  </sheetPr>
  <dimension ref="A1:H11"/>
  <sheetViews>
    <sheetView workbookViewId="0"/>
  </sheetViews>
  <sheetFormatPr defaultColWidth="8.75" defaultRowHeight="15.75"/>
  <cols>
    <col min="1" max="1" width="76.25" style="4" customWidth="1"/>
    <col min="2" max="2" width="13.375" style="4" bestFit="1" customWidth="1"/>
    <col min="3" max="3" width="6.75" style="4" customWidth="1"/>
    <col min="4" max="4" width="4.75" style="4" hidden="1" customWidth="1"/>
    <col min="5" max="5" width="10" style="4" hidden="1" customWidth="1"/>
    <col min="6" max="6" width="9.125" style="4" hidden="1" customWidth="1"/>
    <col min="7" max="7" width="9.875" style="4" hidden="1" customWidth="1"/>
    <col min="8" max="8" width="9.875" style="4" bestFit="1" customWidth="1"/>
    <col min="9" max="16384" width="8.75" style="4"/>
  </cols>
  <sheetData>
    <row r="1" spans="1:8">
      <c r="A1" s="156" t="s">
        <v>89</v>
      </c>
    </row>
    <row r="2" spans="1:8" ht="132.94999999999999" customHeight="1">
      <c r="A2" s="157" t="s">
        <v>88</v>
      </c>
      <c r="B2" s="158"/>
      <c r="C2" s="99"/>
      <c r="D2" s="21"/>
      <c r="E2" s="21"/>
      <c r="F2" s="21"/>
      <c r="G2" s="21"/>
    </row>
    <row r="3" spans="1:8">
      <c r="A3" s="22" t="s">
        <v>70</v>
      </c>
      <c r="B3" s="155">
        <v>25600000</v>
      </c>
      <c r="C3" s="23"/>
      <c r="D3" s="4" t="s">
        <v>48</v>
      </c>
      <c r="E3" s="77">
        <v>24225000</v>
      </c>
      <c r="F3" s="77">
        <v>45000</v>
      </c>
      <c r="G3" s="77">
        <f>E3-F3</f>
        <v>24180000</v>
      </c>
    </row>
    <row r="4" spans="1:8" ht="30.75" customHeight="1">
      <c r="A4" s="143" t="s">
        <v>87</v>
      </c>
      <c r="B4" s="58">
        <v>23107372</v>
      </c>
      <c r="C4" s="58"/>
      <c r="E4" s="77"/>
      <c r="F4" s="77"/>
      <c r="G4" s="78" t="e">
        <f>(G3-#REF!)/#REF!</f>
        <v>#REF!</v>
      </c>
      <c r="H4" s="77"/>
    </row>
    <row r="5" spans="1:8">
      <c r="A5" s="143" t="s">
        <v>92</v>
      </c>
      <c r="B5" s="58">
        <v>448792</v>
      </c>
      <c r="C5" s="58"/>
      <c r="E5" s="77"/>
      <c r="F5" s="77"/>
      <c r="G5" s="78"/>
      <c r="H5" s="77"/>
    </row>
    <row r="6" spans="1:8">
      <c r="A6" s="5" t="s">
        <v>47</v>
      </c>
      <c r="B6" s="58">
        <v>2051161</v>
      </c>
      <c r="C6" s="20"/>
    </row>
    <row r="7" spans="1:8">
      <c r="A7" s="6" t="s">
        <v>54</v>
      </c>
      <c r="B7" s="58">
        <v>200000</v>
      </c>
      <c r="C7" s="20"/>
    </row>
    <row r="8" spans="1:8">
      <c r="A8" s="24" t="s">
        <v>90</v>
      </c>
      <c r="B8" s="142">
        <f>SUM(B4:B7)</f>
        <v>25807325</v>
      </c>
      <c r="C8" s="25"/>
      <c r="H8" s="77"/>
    </row>
    <row r="9" spans="1:8" ht="69" customHeight="1">
      <c r="A9" s="159" t="s">
        <v>86</v>
      </c>
      <c r="B9" s="159"/>
      <c r="C9" s="100"/>
    </row>
    <row r="10" spans="1:8">
      <c r="A10" s="59" t="s">
        <v>55</v>
      </c>
      <c r="B10" s="124">
        <f>B4/3250</f>
        <v>7109.9606153846153</v>
      </c>
      <c r="C10" s="38"/>
    </row>
    <row r="11" spans="1:8" ht="102.6" customHeight="1">
      <c r="A11" s="160" t="s">
        <v>91</v>
      </c>
      <c r="B11" s="160"/>
    </row>
  </sheetData>
  <mergeCells count="3">
    <mergeCell ref="A2:B2"/>
    <mergeCell ref="A9:B9"/>
    <mergeCell ref="A11:B11"/>
  </mergeCells>
  <hyperlinks>
    <hyperlink ref="A1" r:id="rId1" xr:uid="{B15816B9-6A72-4F2C-B3C7-07A785AED790}"/>
  </hyperlinks>
  <pageMargins left="0.7" right="0.7" top="0.75" bottom="0.75" header="0.3" footer="0.3"/>
  <pageSetup scale="7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5194B-1857-4F06-85CD-22679028157F}">
  <sheetPr>
    <tabColor theme="6"/>
  </sheetPr>
  <dimension ref="A1:R45"/>
  <sheetViews>
    <sheetView zoomScale="80" zoomScaleNormal="80" workbookViewId="0">
      <pane xSplit="2" ySplit="3" topLeftCell="C4" activePane="bottomRight" state="frozen"/>
      <selection pane="topRight"/>
      <selection pane="bottomLeft"/>
      <selection pane="bottomRight" activeCell="C4" sqref="C4"/>
    </sheetView>
  </sheetViews>
  <sheetFormatPr defaultColWidth="11" defaultRowHeight="18.75"/>
  <cols>
    <col min="1" max="1" width="6" style="5" customWidth="1"/>
    <col min="2" max="2" width="28.125" style="61" customWidth="1"/>
    <col min="3" max="3" width="14.25" style="64" customWidth="1"/>
    <col min="4" max="4" width="12.375" style="64" customWidth="1"/>
    <col min="5" max="5" width="14.25" style="64" customWidth="1"/>
    <col min="6" max="6" width="12.875" style="64" customWidth="1"/>
    <col min="7" max="7" width="14.375" style="64" bestFit="1" customWidth="1"/>
    <col min="8" max="9" width="12.75" style="64" customWidth="1"/>
    <col min="10" max="10" width="20.75" style="64" bestFit="1" customWidth="1"/>
    <col min="11" max="12" width="12.75" style="64" customWidth="1"/>
    <col min="13" max="13" width="16.75" style="64" customWidth="1"/>
    <col min="14" max="14" width="16.625" style="98" customWidth="1"/>
    <col min="15" max="15" width="11.25" style="105" customWidth="1"/>
    <col min="16" max="16" width="14.375" style="103" customWidth="1"/>
    <col min="17" max="17" width="12.875" style="64" bestFit="1" customWidth="1"/>
    <col min="18" max="16384" width="11" style="61"/>
  </cols>
  <sheetData>
    <row r="1" spans="1:18" ht="77.099999999999994" customHeight="1">
      <c r="A1" s="11"/>
      <c r="B1" s="163" t="s">
        <v>81</v>
      </c>
      <c r="C1" s="163"/>
      <c r="D1" s="163"/>
      <c r="E1" s="163"/>
      <c r="F1" s="163"/>
      <c r="G1" s="163"/>
      <c r="H1" s="163"/>
      <c r="I1" s="135"/>
      <c r="J1" s="135"/>
      <c r="K1" s="135"/>
      <c r="L1" s="135"/>
      <c r="M1" s="135"/>
      <c r="N1" s="135"/>
      <c r="O1" s="102"/>
    </row>
    <row r="2" spans="1:18" s="109" customFormat="1" ht="21.75" customHeight="1">
      <c r="A2" s="106">
        <v>1</v>
      </c>
      <c r="B2" s="107">
        <v>2</v>
      </c>
      <c r="C2" s="107">
        <v>3</v>
      </c>
      <c r="D2" s="134">
        <v>4</v>
      </c>
      <c r="E2" s="107">
        <v>5</v>
      </c>
      <c r="F2" s="107">
        <v>6</v>
      </c>
      <c r="G2" s="107">
        <v>7</v>
      </c>
      <c r="H2" s="107">
        <v>8</v>
      </c>
      <c r="I2" s="107">
        <v>9</v>
      </c>
      <c r="J2" s="107">
        <v>10</v>
      </c>
      <c r="K2" s="107">
        <v>11</v>
      </c>
      <c r="L2" s="107">
        <v>12</v>
      </c>
      <c r="M2" s="107">
        <v>13</v>
      </c>
      <c r="N2" s="134">
        <v>14</v>
      </c>
      <c r="O2" s="107">
        <v>15</v>
      </c>
      <c r="P2" s="108">
        <v>16</v>
      </c>
      <c r="Q2" s="128"/>
    </row>
    <row r="3" spans="1:18" ht="60">
      <c r="A3" s="43" t="s">
        <v>38</v>
      </c>
      <c r="B3" s="62" t="s">
        <v>0</v>
      </c>
      <c r="C3" s="63" t="s">
        <v>71</v>
      </c>
      <c r="D3" s="63" t="s">
        <v>78</v>
      </c>
      <c r="E3" s="63" t="s">
        <v>82</v>
      </c>
      <c r="F3" s="63" t="s">
        <v>83</v>
      </c>
      <c r="G3" s="63" t="s">
        <v>75</v>
      </c>
      <c r="H3" s="63" t="s">
        <v>72</v>
      </c>
      <c r="I3" s="63" t="s">
        <v>49</v>
      </c>
      <c r="J3" s="63" t="s">
        <v>58</v>
      </c>
      <c r="K3" s="63" t="s">
        <v>50</v>
      </c>
      <c r="L3" s="63" t="s">
        <v>51</v>
      </c>
      <c r="M3" s="63" t="s">
        <v>52</v>
      </c>
      <c r="N3" s="96" t="s">
        <v>73</v>
      </c>
      <c r="O3" s="101" t="s">
        <v>76</v>
      </c>
      <c r="P3" s="101" t="s">
        <v>80</v>
      </c>
    </row>
    <row r="4" spans="1:18">
      <c r="A4" s="17">
        <v>10</v>
      </c>
      <c r="B4" s="65" t="s">
        <v>1</v>
      </c>
      <c r="C4" s="52">
        <v>511948.50659475569</v>
      </c>
      <c r="D4" s="136">
        <v>511948.50659475569</v>
      </c>
      <c r="E4" s="66">
        <f t="shared" ref="E4:E41" si="0">MAX(C4:D4)</f>
        <v>511948.50659475569</v>
      </c>
      <c r="F4" s="144">
        <f t="shared" ref="F4:F40" si="1">VLOOKUP(A4,DATA21, 7, FALSE)</f>
        <v>76</v>
      </c>
      <c r="G4" s="67">
        <f t="shared" ref="G4:G41" si="2">$C$44*F4</f>
        <v>540357.00676923071</v>
      </c>
      <c r="H4" s="94">
        <f>G4-E4</f>
        <v>28408.500174475019</v>
      </c>
      <c r="I4" s="95">
        <f t="shared" ref="I4" si="3">$I$43*F4</f>
        <v>3040</v>
      </c>
      <c r="J4" s="94">
        <f t="shared" ref="J4" si="4">IF(I4&gt;H4,I4,H4)</f>
        <v>28408.500174475019</v>
      </c>
      <c r="K4" s="94">
        <f>J4-I4</f>
        <v>25368.500174475019</v>
      </c>
      <c r="L4" s="94">
        <f>(K4/$K$42)*$L$43</f>
        <v>20470.68097637366</v>
      </c>
      <c r="M4" s="94">
        <f>I4+L4</f>
        <v>23510.68097637366</v>
      </c>
      <c r="N4" s="125">
        <f>SUM(M4+E4)</f>
        <v>535459.1875711293</v>
      </c>
      <c r="O4" s="123">
        <v>511948.50659475569</v>
      </c>
      <c r="P4" s="127">
        <f>N4-O4</f>
        <v>23510.680976373609</v>
      </c>
      <c r="R4" s="64"/>
    </row>
    <row r="5" spans="1:18">
      <c r="A5" s="17">
        <v>23</v>
      </c>
      <c r="B5" s="69" t="s">
        <v>2</v>
      </c>
      <c r="C5" s="123">
        <v>671827.1940599127</v>
      </c>
      <c r="D5" s="136">
        <v>671827.1940599127</v>
      </c>
      <c r="E5" s="66">
        <f t="shared" si="0"/>
        <v>671827.1940599127</v>
      </c>
      <c r="F5" s="144">
        <f t="shared" si="1"/>
        <v>97</v>
      </c>
      <c r="G5" s="67">
        <f t="shared" si="2"/>
        <v>689666.17969230772</v>
      </c>
      <c r="H5" s="94">
        <f t="shared" ref="H5:H41" si="5">G5-E5</f>
        <v>17838.985632395023</v>
      </c>
      <c r="I5" s="95">
        <f t="shared" ref="I5:I41" si="6">$I$43*F5</f>
        <v>3880</v>
      </c>
      <c r="J5" s="94">
        <f t="shared" ref="J5:J41" si="7">IF(I5&gt;H5,I5,H5)</f>
        <v>17838.985632395023</v>
      </c>
      <c r="K5" s="94">
        <f t="shared" ref="K5:K41" si="8">J5-I5</f>
        <v>13958.985632395023</v>
      </c>
      <c r="L5" s="94">
        <f t="shared" ref="L5:L41" si="9">(K5/$K$42)*$L$43</f>
        <v>11263.966717356612</v>
      </c>
      <c r="M5" s="94">
        <f t="shared" ref="M5:M41" si="10">I5+L5</f>
        <v>15143.966717356612</v>
      </c>
      <c r="N5" s="125">
        <f t="shared" ref="N5:N40" si="11">SUM(M5+E5)</f>
        <v>686971.16077726928</v>
      </c>
      <c r="O5" s="123">
        <v>671827.1940599127</v>
      </c>
      <c r="P5" s="127">
        <f t="shared" ref="P5:P41" si="12">N5-O5</f>
        <v>15143.966717356583</v>
      </c>
      <c r="R5" s="64"/>
    </row>
    <row r="6" spans="1:18">
      <c r="A6" s="17">
        <v>26</v>
      </c>
      <c r="B6" s="69" t="s">
        <v>3</v>
      </c>
      <c r="C6" s="123">
        <v>676954.41281824058</v>
      </c>
      <c r="D6" s="136">
        <v>676954.41281824058</v>
      </c>
      <c r="E6" s="66">
        <f t="shared" si="0"/>
        <v>676954.41281824058</v>
      </c>
      <c r="F6" s="144">
        <f t="shared" si="1"/>
        <v>102</v>
      </c>
      <c r="G6" s="67">
        <f t="shared" si="2"/>
        <v>725215.98276923073</v>
      </c>
      <c r="H6" s="94">
        <f t="shared" si="5"/>
        <v>48261.569950990146</v>
      </c>
      <c r="I6" s="95">
        <f t="shared" si="6"/>
        <v>4080</v>
      </c>
      <c r="J6" s="94">
        <f t="shared" si="7"/>
        <v>48261.569950990146</v>
      </c>
      <c r="K6" s="94">
        <f t="shared" si="8"/>
        <v>44181.569950990146</v>
      </c>
      <c r="L6" s="94">
        <f t="shared" si="9"/>
        <v>35651.568570540156</v>
      </c>
      <c r="M6" s="94">
        <f t="shared" si="10"/>
        <v>39731.568570540156</v>
      </c>
      <c r="N6" s="125">
        <f t="shared" si="11"/>
        <v>716685.98138878075</v>
      </c>
      <c r="O6" s="123">
        <v>676954.41281824058</v>
      </c>
      <c r="P6" s="127">
        <f t="shared" si="12"/>
        <v>39731.56857054017</v>
      </c>
      <c r="R6" s="64"/>
    </row>
    <row r="7" spans="1:18">
      <c r="A7" s="17">
        <v>40</v>
      </c>
      <c r="B7" s="69" t="s">
        <v>4</v>
      </c>
      <c r="C7" s="123">
        <v>230255.74294666667</v>
      </c>
      <c r="D7" s="136">
        <v>230255.74294666667</v>
      </c>
      <c r="E7" s="66">
        <f t="shared" si="0"/>
        <v>230255.74294666667</v>
      </c>
      <c r="F7" s="144">
        <f t="shared" si="1"/>
        <v>26</v>
      </c>
      <c r="G7" s="67">
        <f t="shared" si="2"/>
        <v>184858.976</v>
      </c>
      <c r="H7" s="94">
        <f t="shared" si="5"/>
        <v>-45396.76694666667</v>
      </c>
      <c r="I7" s="95">
        <f t="shared" si="6"/>
        <v>1040</v>
      </c>
      <c r="J7" s="94">
        <f t="shared" si="7"/>
        <v>1040</v>
      </c>
      <c r="K7" s="94">
        <f t="shared" si="8"/>
        <v>0</v>
      </c>
      <c r="L7" s="94">
        <f t="shared" si="9"/>
        <v>0</v>
      </c>
      <c r="M7" s="94">
        <f t="shared" si="10"/>
        <v>1040</v>
      </c>
      <c r="N7" s="125">
        <f t="shared" si="11"/>
        <v>231295.74294666667</v>
      </c>
      <c r="O7" s="123">
        <v>230255.74294666667</v>
      </c>
      <c r="P7" s="127">
        <f t="shared" si="12"/>
        <v>1040</v>
      </c>
      <c r="R7" s="64"/>
    </row>
    <row r="8" spans="1:18">
      <c r="A8" s="17">
        <v>46</v>
      </c>
      <c r="B8" s="69" t="s">
        <v>5</v>
      </c>
      <c r="C8" s="123">
        <v>1941295.2035569181</v>
      </c>
      <c r="D8" s="136">
        <v>1941295.2035569181</v>
      </c>
      <c r="E8" s="66">
        <f t="shared" si="0"/>
        <v>1941295.2035569181</v>
      </c>
      <c r="F8" s="144">
        <f t="shared" si="1"/>
        <v>301</v>
      </c>
      <c r="G8" s="67">
        <f t="shared" si="2"/>
        <v>2140098.1452307692</v>
      </c>
      <c r="H8" s="94">
        <f t="shared" si="5"/>
        <v>198802.94167385111</v>
      </c>
      <c r="I8" s="95">
        <f t="shared" si="6"/>
        <v>12040</v>
      </c>
      <c r="J8" s="94">
        <f t="shared" si="7"/>
        <v>198802.94167385111</v>
      </c>
      <c r="K8" s="94">
        <f t="shared" si="8"/>
        <v>186762.94167385111</v>
      </c>
      <c r="L8" s="94">
        <f t="shared" si="9"/>
        <v>150705.18836037593</v>
      </c>
      <c r="M8" s="94">
        <f t="shared" si="10"/>
        <v>162745.18836037593</v>
      </c>
      <c r="N8" s="125">
        <f t="shared" si="11"/>
        <v>2104040.3919172939</v>
      </c>
      <c r="O8" s="123">
        <v>1941295.2035569181</v>
      </c>
      <c r="P8" s="127">
        <f t="shared" si="12"/>
        <v>162745.18836037582</v>
      </c>
      <c r="R8" s="64"/>
    </row>
    <row r="9" spans="1:18">
      <c r="A9" s="17">
        <v>65</v>
      </c>
      <c r="B9" s="69" t="s">
        <v>6</v>
      </c>
      <c r="C9" s="123">
        <v>310930.56571119797</v>
      </c>
      <c r="D9" s="136">
        <v>310930.56571119797</v>
      </c>
      <c r="E9" s="66">
        <f t="shared" si="0"/>
        <v>310930.56571119797</v>
      </c>
      <c r="F9" s="144">
        <f t="shared" si="1"/>
        <v>47</v>
      </c>
      <c r="G9" s="67">
        <f t="shared" si="2"/>
        <v>334168.14892307692</v>
      </c>
      <c r="H9" s="94">
        <f t="shared" si="5"/>
        <v>23237.583211878955</v>
      </c>
      <c r="I9" s="95">
        <f t="shared" si="6"/>
        <v>1880</v>
      </c>
      <c r="J9" s="94">
        <f t="shared" si="7"/>
        <v>23237.583211878955</v>
      </c>
      <c r="K9" s="94">
        <f t="shared" si="8"/>
        <v>21357.583211878955</v>
      </c>
      <c r="L9" s="94">
        <f t="shared" si="9"/>
        <v>17234.139556923001</v>
      </c>
      <c r="M9" s="94">
        <f t="shared" si="10"/>
        <v>19114.139556923001</v>
      </c>
      <c r="N9" s="125">
        <f t="shared" si="11"/>
        <v>330044.70526812098</v>
      </c>
      <c r="O9" s="123">
        <v>310930.56571119797</v>
      </c>
      <c r="P9" s="127">
        <f t="shared" si="12"/>
        <v>19114.139556923008</v>
      </c>
      <c r="R9" s="64"/>
    </row>
    <row r="10" spans="1:18">
      <c r="A10" s="17">
        <v>67</v>
      </c>
      <c r="B10" s="69" t="s">
        <v>7</v>
      </c>
      <c r="C10" s="123">
        <v>549389.7126970723</v>
      </c>
      <c r="D10" s="136">
        <v>549389.7126970723</v>
      </c>
      <c r="E10" s="66">
        <f t="shared" si="0"/>
        <v>549389.7126970723</v>
      </c>
      <c r="F10" s="144">
        <f t="shared" si="1"/>
        <v>87</v>
      </c>
      <c r="G10" s="67">
        <f t="shared" si="2"/>
        <v>618566.57353846158</v>
      </c>
      <c r="H10" s="94">
        <f t="shared" si="5"/>
        <v>69176.86084138928</v>
      </c>
      <c r="I10" s="95">
        <f t="shared" si="6"/>
        <v>3480</v>
      </c>
      <c r="J10" s="94">
        <f t="shared" si="7"/>
        <v>69176.86084138928</v>
      </c>
      <c r="K10" s="94">
        <f t="shared" si="8"/>
        <v>65696.86084138928</v>
      </c>
      <c r="L10" s="94">
        <f t="shared" si="9"/>
        <v>53012.967663987096</v>
      </c>
      <c r="M10" s="94">
        <f t="shared" si="10"/>
        <v>56492.967663987096</v>
      </c>
      <c r="N10" s="125">
        <f t="shared" si="11"/>
        <v>605882.68036105938</v>
      </c>
      <c r="O10" s="123">
        <v>549389.7126970723</v>
      </c>
      <c r="P10" s="127">
        <f t="shared" si="12"/>
        <v>56492.967663987074</v>
      </c>
      <c r="R10" s="64"/>
    </row>
    <row r="11" spans="1:18">
      <c r="A11" s="17">
        <v>640</v>
      </c>
      <c r="B11" s="69" t="s">
        <v>34</v>
      </c>
      <c r="C11" s="123">
        <v>389162.99695369625</v>
      </c>
      <c r="D11" s="136">
        <v>389162.99695369625</v>
      </c>
      <c r="E11" s="66">
        <f t="shared" si="0"/>
        <v>389162.99695369625</v>
      </c>
      <c r="F11" s="144">
        <f t="shared" si="1"/>
        <v>56</v>
      </c>
      <c r="G11" s="67">
        <f t="shared" si="2"/>
        <v>398157.79446153843</v>
      </c>
      <c r="H11" s="94">
        <f t="shared" si="5"/>
        <v>8994.7975078421878</v>
      </c>
      <c r="I11" s="95">
        <f t="shared" si="6"/>
        <v>2240</v>
      </c>
      <c r="J11" s="94">
        <f t="shared" si="7"/>
        <v>8994.7975078421878</v>
      </c>
      <c r="K11" s="94">
        <f t="shared" si="8"/>
        <v>6754.7975078421878</v>
      </c>
      <c r="L11" s="94">
        <f t="shared" si="9"/>
        <v>5450.6692903417879</v>
      </c>
      <c r="M11" s="94">
        <f t="shared" si="10"/>
        <v>7690.6692903417879</v>
      </c>
      <c r="N11" s="125">
        <f t="shared" si="11"/>
        <v>396853.66624403803</v>
      </c>
      <c r="O11" s="123">
        <v>389162.99695369625</v>
      </c>
      <c r="P11" s="127">
        <f t="shared" si="12"/>
        <v>7690.6692903417861</v>
      </c>
      <c r="R11" s="64"/>
    </row>
    <row r="12" spans="1:18">
      <c r="A12" s="17">
        <v>78</v>
      </c>
      <c r="B12" s="69" t="s">
        <v>8</v>
      </c>
      <c r="C12" s="123">
        <v>48576.502504835298</v>
      </c>
      <c r="D12" s="136">
        <v>48576.502504835298</v>
      </c>
      <c r="E12" s="66">
        <f t="shared" si="0"/>
        <v>48576.502504835298</v>
      </c>
      <c r="F12" s="144">
        <f t="shared" si="1"/>
        <v>8</v>
      </c>
      <c r="G12" s="67">
        <f t="shared" si="2"/>
        <v>56879.684923076922</v>
      </c>
      <c r="H12" s="94">
        <f t="shared" si="5"/>
        <v>8303.182418241624</v>
      </c>
      <c r="I12" s="95">
        <f t="shared" si="6"/>
        <v>320</v>
      </c>
      <c r="J12" s="94">
        <f t="shared" si="7"/>
        <v>8303.182418241624</v>
      </c>
      <c r="K12" s="94">
        <f t="shared" si="8"/>
        <v>7983.182418241624</v>
      </c>
      <c r="L12" s="94">
        <f t="shared" si="9"/>
        <v>6441.8936608814065</v>
      </c>
      <c r="M12" s="94">
        <f t="shared" si="10"/>
        <v>6761.8936608814065</v>
      </c>
      <c r="N12" s="125">
        <f t="shared" si="11"/>
        <v>55338.396165716702</v>
      </c>
      <c r="O12" s="123">
        <v>48576.502504835298</v>
      </c>
      <c r="P12" s="127">
        <f t="shared" si="12"/>
        <v>6761.8936608814038</v>
      </c>
      <c r="R12" s="64"/>
    </row>
    <row r="13" spans="1:18">
      <c r="A13" s="17">
        <v>655</v>
      </c>
      <c r="B13" s="69" t="s">
        <v>35</v>
      </c>
      <c r="C13" s="123">
        <v>174505.40961333335</v>
      </c>
      <c r="D13" s="136">
        <v>174505.40961333335</v>
      </c>
      <c r="E13" s="66">
        <f t="shared" si="0"/>
        <v>174505.40961333335</v>
      </c>
      <c r="F13" s="144">
        <f t="shared" si="1"/>
        <v>28</v>
      </c>
      <c r="G13" s="67">
        <f t="shared" si="2"/>
        <v>199078.89723076922</v>
      </c>
      <c r="H13" s="94">
        <f t="shared" si="5"/>
        <v>24573.487617435865</v>
      </c>
      <c r="I13" s="95">
        <f t="shared" si="6"/>
        <v>1120</v>
      </c>
      <c r="J13" s="94">
        <f t="shared" si="7"/>
        <v>24573.487617435865</v>
      </c>
      <c r="K13" s="94">
        <f t="shared" si="8"/>
        <v>23453.487617435865</v>
      </c>
      <c r="L13" s="94">
        <f t="shared" si="9"/>
        <v>18925.394071303039</v>
      </c>
      <c r="M13" s="94">
        <f t="shared" si="10"/>
        <v>20045.394071303039</v>
      </c>
      <c r="N13" s="125">
        <f t="shared" si="11"/>
        <v>194550.8036846364</v>
      </c>
      <c r="O13" s="123">
        <v>174505.40961333335</v>
      </c>
      <c r="P13" s="127">
        <f t="shared" si="12"/>
        <v>20045.394071303046</v>
      </c>
      <c r="R13" s="64"/>
    </row>
    <row r="14" spans="1:18">
      <c r="A14" s="17">
        <v>87</v>
      </c>
      <c r="B14" s="69" t="s">
        <v>9</v>
      </c>
      <c r="C14" s="123">
        <v>283698.42642561608</v>
      </c>
      <c r="D14" s="136">
        <v>283698.42642561608</v>
      </c>
      <c r="E14" s="66">
        <f t="shared" si="0"/>
        <v>283698.42642561608</v>
      </c>
      <c r="F14" s="144">
        <f t="shared" si="1"/>
        <v>45</v>
      </c>
      <c r="G14" s="67">
        <f t="shared" si="2"/>
        <v>319948.22769230767</v>
      </c>
      <c r="H14" s="94">
        <f t="shared" si="5"/>
        <v>36249.801266691589</v>
      </c>
      <c r="I14" s="95">
        <f t="shared" si="6"/>
        <v>1800</v>
      </c>
      <c r="J14" s="94">
        <f t="shared" si="7"/>
        <v>36249.801266691589</v>
      </c>
      <c r="K14" s="94">
        <f t="shared" si="8"/>
        <v>34449.801266691589</v>
      </c>
      <c r="L14" s="94">
        <f t="shared" si="9"/>
        <v>27798.682877574196</v>
      </c>
      <c r="M14" s="94">
        <f t="shared" si="10"/>
        <v>29598.682877574196</v>
      </c>
      <c r="N14" s="125">
        <f t="shared" si="11"/>
        <v>313297.10930319026</v>
      </c>
      <c r="O14" s="123">
        <v>283698.42642561608</v>
      </c>
      <c r="P14" s="127">
        <f t="shared" si="12"/>
        <v>29598.682877574174</v>
      </c>
      <c r="R14" s="64"/>
    </row>
    <row r="15" spans="1:18">
      <c r="A15" s="17">
        <v>99</v>
      </c>
      <c r="B15" s="69" t="s">
        <v>10</v>
      </c>
      <c r="C15" s="123">
        <v>249200.44235716222</v>
      </c>
      <c r="D15" s="136">
        <v>249200.44235716222</v>
      </c>
      <c r="E15" s="66">
        <f t="shared" si="0"/>
        <v>249200.44235716222</v>
      </c>
      <c r="F15" s="144">
        <f t="shared" si="1"/>
        <v>35</v>
      </c>
      <c r="G15" s="67">
        <f t="shared" si="2"/>
        <v>248848.62153846154</v>
      </c>
      <c r="H15" s="94">
        <f t="shared" si="5"/>
        <v>-351.82081870068214</v>
      </c>
      <c r="I15" s="95">
        <f t="shared" si="6"/>
        <v>1400</v>
      </c>
      <c r="J15" s="94">
        <f t="shared" si="7"/>
        <v>1400</v>
      </c>
      <c r="K15" s="94">
        <f t="shared" si="8"/>
        <v>0</v>
      </c>
      <c r="L15" s="94">
        <f t="shared" si="9"/>
        <v>0</v>
      </c>
      <c r="M15" s="94">
        <f t="shared" si="10"/>
        <v>1400</v>
      </c>
      <c r="N15" s="125">
        <f t="shared" si="11"/>
        <v>250600.44235716222</v>
      </c>
      <c r="O15" s="123">
        <v>249200.44235716222</v>
      </c>
      <c r="P15" s="127">
        <f t="shared" si="12"/>
        <v>1400</v>
      </c>
      <c r="R15" s="64"/>
    </row>
    <row r="16" spans="1:18">
      <c r="A16" s="17">
        <v>680</v>
      </c>
      <c r="B16" s="69" t="s">
        <v>36</v>
      </c>
      <c r="C16" s="123">
        <v>129226.92489168701</v>
      </c>
      <c r="D16" s="136">
        <v>129226.92489168701</v>
      </c>
      <c r="E16" s="66">
        <f t="shared" si="0"/>
        <v>129226.92489168701</v>
      </c>
      <c r="F16" s="144">
        <f t="shared" si="1"/>
        <v>11</v>
      </c>
      <c r="G16" s="67">
        <f t="shared" si="2"/>
        <v>78209.566769230762</v>
      </c>
      <c r="H16" s="94">
        <f t="shared" si="5"/>
        <v>-51017.358122456251</v>
      </c>
      <c r="I16" s="95">
        <f t="shared" si="6"/>
        <v>440</v>
      </c>
      <c r="J16" s="94">
        <f t="shared" si="7"/>
        <v>440</v>
      </c>
      <c r="K16" s="94">
        <f t="shared" si="8"/>
        <v>0</v>
      </c>
      <c r="L16" s="94">
        <f t="shared" si="9"/>
        <v>0</v>
      </c>
      <c r="M16" s="94">
        <f t="shared" si="10"/>
        <v>440</v>
      </c>
      <c r="N16" s="125">
        <f t="shared" si="11"/>
        <v>129666.92489168701</v>
      </c>
      <c r="O16" s="123">
        <v>129226.92489168701</v>
      </c>
      <c r="P16" s="127">
        <f t="shared" si="12"/>
        <v>440</v>
      </c>
      <c r="R16" s="64"/>
    </row>
    <row r="17" spans="1:18">
      <c r="A17" s="17">
        <v>131</v>
      </c>
      <c r="B17" s="69" t="s">
        <v>11</v>
      </c>
      <c r="C17" s="123">
        <v>278823.4939178839</v>
      </c>
      <c r="D17" s="136">
        <v>278823.4939178839</v>
      </c>
      <c r="E17" s="66">
        <f t="shared" si="0"/>
        <v>278823.4939178839</v>
      </c>
      <c r="F17" s="144">
        <f t="shared" si="1"/>
        <v>50</v>
      </c>
      <c r="G17" s="67">
        <f t="shared" si="2"/>
        <v>355498.03076923074</v>
      </c>
      <c r="H17" s="94">
        <f t="shared" si="5"/>
        <v>76674.536851346842</v>
      </c>
      <c r="I17" s="95">
        <f t="shared" si="6"/>
        <v>2000</v>
      </c>
      <c r="J17" s="94">
        <f t="shared" si="7"/>
        <v>76674.536851346842</v>
      </c>
      <c r="K17" s="94">
        <f t="shared" si="8"/>
        <v>74674.536851346842</v>
      </c>
      <c r="L17" s="94">
        <f t="shared" si="9"/>
        <v>60257.351062497873</v>
      </c>
      <c r="M17" s="94">
        <f t="shared" si="10"/>
        <v>62257.351062497873</v>
      </c>
      <c r="N17" s="125">
        <f t="shared" si="11"/>
        <v>341080.84498038178</v>
      </c>
      <c r="O17" s="123">
        <v>278823.4939178839</v>
      </c>
      <c r="P17" s="127">
        <f t="shared" si="12"/>
        <v>62257.351062497881</v>
      </c>
      <c r="R17" s="64"/>
    </row>
    <row r="18" spans="1:18">
      <c r="A18" s="17">
        <v>155</v>
      </c>
      <c r="B18" s="69" t="s">
        <v>12</v>
      </c>
      <c r="C18" s="123">
        <v>1586826.2828323899</v>
      </c>
      <c r="D18" s="136">
        <v>1586826.2828323899</v>
      </c>
      <c r="E18" s="66">
        <f t="shared" si="0"/>
        <v>1586826.2828323899</v>
      </c>
      <c r="F18" s="144">
        <f t="shared" si="1"/>
        <v>222</v>
      </c>
      <c r="G18" s="67">
        <f t="shared" si="2"/>
        <v>1578411.2566153845</v>
      </c>
      <c r="H18" s="94">
        <f t="shared" si="5"/>
        <v>-8415.0262170054484</v>
      </c>
      <c r="I18" s="95">
        <f t="shared" si="6"/>
        <v>8880</v>
      </c>
      <c r="J18" s="94">
        <f t="shared" si="7"/>
        <v>8880</v>
      </c>
      <c r="K18" s="94">
        <f t="shared" si="8"/>
        <v>0</v>
      </c>
      <c r="L18" s="94">
        <f t="shared" si="9"/>
        <v>0</v>
      </c>
      <c r="M18" s="94">
        <f t="shared" si="10"/>
        <v>8880</v>
      </c>
      <c r="N18" s="125">
        <f t="shared" si="11"/>
        <v>1595706.2828323899</v>
      </c>
      <c r="O18" s="123">
        <v>1586826.2828323867</v>
      </c>
      <c r="P18" s="127">
        <f t="shared" si="12"/>
        <v>8880.0000000032596</v>
      </c>
      <c r="R18" s="64"/>
    </row>
    <row r="19" spans="1:18">
      <c r="A19" s="17">
        <v>157</v>
      </c>
      <c r="B19" s="69" t="s">
        <v>13</v>
      </c>
      <c r="C19" s="123">
        <v>581804.38464941783</v>
      </c>
      <c r="D19" s="136">
        <v>581804.38464941783</v>
      </c>
      <c r="E19" s="66">
        <f t="shared" si="0"/>
        <v>581804.38464941783</v>
      </c>
      <c r="F19" s="144">
        <f t="shared" si="1"/>
        <v>90</v>
      </c>
      <c r="G19" s="67">
        <f t="shared" si="2"/>
        <v>639896.45538461534</v>
      </c>
      <c r="H19" s="94">
        <f t="shared" si="5"/>
        <v>58092.070735197514</v>
      </c>
      <c r="I19" s="95">
        <f t="shared" si="6"/>
        <v>3600</v>
      </c>
      <c r="J19" s="94">
        <f t="shared" si="7"/>
        <v>58092.070735197514</v>
      </c>
      <c r="K19" s="94">
        <f t="shared" si="8"/>
        <v>54492.070735197514</v>
      </c>
      <c r="L19" s="94">
        <f t="shared" si="9"/>
        <v>43971.452316467097</v>
      </c>
      <c r="M19" s="94">
        <f t="shared" si="10"/>
        <v>47571.452316467097</v>
      </c>
      <c r="N19" s="125">
        <f t="shared" si="11"/>
        <v>629375.8369658849</v>
      </c>
      <c r="O19" s="123">
        <v>581804.38464941783</v>
      </c>
      <c r="P19" s="127">
        <f t="shared" si="12"/>
        <v>47571.452316467068</v>
      </c>
      <c r="R19" s="64"/>
    </row>
    <row r="20" spans="1:18">
      <c r="A20" s="17">
        <v>695</v>
      </c>
      <c r="B20" s="69" t="s">
        <v>37</v>
      </c>
      <c r="C20" s="123">
        <v>609876.10232144315</v>
      </c>
      <c r="D20" s="136">
        <v>609876.10232144315</v>
      </c>
      <c r="E20" s="66">
        <f t="shared" si="0"/>
        <v>609876.10232144315</v>
      </c>
      <c r="F20" s="144">
        <f t="shared" si="1"/>
        <v>92</v>
      </c>
      <c r="G20" s="67">
        <f t="shared" si="2"/>
        <v>654116.37661538459</v>
      </c>
      <c r="H20" s="94">
        <f t="shared" si="5"/>
        <v>44240.274293941446</v>
      </c>
      <c r="I20" s="95">
        <f t="shared" si="6"/>
        <v>3680</v>
      </c>
      <c r="J20" s="94">
        <f t="shared" si="7"/>
        <v>44240.274293941446</v>
      </c>
      <c r="K20" s="94">
        <f t="shared" si="8"/>
        <v>40560.274293941446</v>
      </c>
      <c r="L20" s="94">
        <f t="shared" si="9"/>
        <v>32729.425455782472</v>
      </c>
      <c r="M20" s="94">
        <f t="shared" si="10"/>
        <v>36409.425455782475</v>
      </c>
      <c r="N20" s="125">
        <f t="shared" si="11"/>
        <v>646285.52777722559</v>
      </c>
      <c r="O20" s="123">
        <v>609876.10232144315</v>
      </c>
      <c r="P20" s="127">
        <f t="shared" si="12"/>
        <v>36409.425455782446</v>
      </c>
      <c r="R20" s="64"/>
    </row>
    <row r="21" spans="1:18">
      <c r="A21" s="17">
        <v>159</v>
      </c>
      <c r="B21" s="69" t="s">
        <v>14</v>
      </c>
      <c r="C21" s="123">
        <v>236558.46611958963</v>
      </c>
      <c r="D21" s="136">
        <v>236558.46611958963</v>
      </c>
      <c r="E21" s="66">
        <f t="shared" si="0"/>
        <v>236558.46611958963</v>
      </c>
      <c r="F21" s="144">
        <f t="shared" si="1"/>
        <v>34</v>
      </c>
      <c r="G21" s="67">
        <f t="shared" si="2"/>
        <v>241738.66092307691</v>
      </c>
      <c r="H21" s="94">
        <f t="shared" si="5"/>
        <v>5180.1948034872767</v>
      </c>
      <c r="I21" s="95">
        <f t="shared" si="6"/>
        <v>1360</v>
      </c>
      <c r="J21" s="94">
        <f t="shared" si="7"/>
        <v>5180.1948034872767</v>
      </c>
      <c r="K21" s="94">
        <f t="shared" si="8"/>
        <v>3820.1948034872767</v>
      </c>
      <c r="L21" s="94">
        <f t="shared" si="9"/>
        <v>3082.6414077278746</v>
      </c>
      <c r="M21" s="94">
        <f t="shared" si="10"/>
        <v>4442.641407727875</v>
      </c>
      <c r="N21" s="125">
        <f t="shared" si="11"/>
        <v>241001.10752731751</v>
      </c>
      <c r="O21" s="123">
        <v>236558.46611958963</v>
      </c>
      <c r="P21" s="127">
        <f t="shared" si="12"/>
        <v>4442.641407727875</v>
      </c>
      <c r="R21" s="64"/>
    </row>
    <row r="22" spans="1:18">
      <c r="A22" s="17">
        <v>164</v>
      </c>
      <c r="B22" s="69" t="s">
        <v>15</v>
      </c>
      <c r="C22" s="123">
        <v>244913.33758039618</v>
      </c>
      <c r="D22" s="136">
        <v>244913.33758039618</v>
      </c>
      <c r="E22" s="66">
        <f t="shared" si="0"/>
        <v>244913.33758039618</v>
      </c>
      <c r="F22" s="144">
        <f t="shared" si="1"/>
        <v>36</v>
      </c>
      <c r="G22" s="67">
        <f t="shared" si="2"/>
        <v>255958.58215384616</v>
      </c>
      <c r="H22" s="94">
        <f t="shared" si="5"/>
        <v>11045.244573449978</v>
      </c>
      <c r="I22" s="95">
        <f t="shared" si="6"/>
        <v>1440</v>
      </c>
      <c r="J22" s="94">
        <f t="shared" si="7"/>
        <v>11045.244573449978</v>
      </c>
      <c r="K22" s="94">
        <f t="shared" si="8"/>
        <v>9605.2445734499779</v>
      </c>
      <c r="L22" s="94">
        <f t="shared" si="9"/>
        <v>7750.7892075140317</v>
      </c>
      <c r="M22" s="94">
        <f t="shared" si="10"/>
        <v>9190.7892075140317</v>
      </c>
      <c r="N22" s="125">
        <f t="shared" si="11"/>
        <v>254104.12678791021</v>
      </c>
      <c r="O22" s="123">
        <v>244913.33758039618</v>
      </c>
      <c r="P22" s="127">
        <f t="shared" si="12"/>
        <v>9190.7892075140262</v>
      </c>
      <c r="R22" s="64"/>
    </row>
    <row r="23" spans="1:18">
      <c r="A23" s="17">
        <v>168</v>
      </c>
      <c r="B23" s="69" t="s">
        <v>16</v>
      </c>
      <c r="C23" s="123">
        <v>501133.21787841868</v>
      </c>
      <c r="D23" s="136">
        <v>501133.21787841868</v>
      </c>
      <c r="E23" s="66">
        <f t="shared" si="0"/>
        <v>501133.21787841868</v>
      </c>
      <c r="F23" s="144">
        <f t="shared" si="1"/>
        <v>65</v>
      </c>
      <c r="G23" s="67">
        <f t="shared" si="2"/>
        <v>462147.44</v>
      </c>
      <c r="H23" s="94">
        <f t="shared" si="5"/>
        <v>-38985.777878418681</v>
      </c>
      <c r="I23" s="95">
        <f t="shared" si="6"/>
        <v>2600</v>
      </c>
      <c r="J23" s="94">
        <f t="shared" si="7"/>
        <v>2600</v>
      </c>
      <c r="K23" s="94">
        <f t="shared" si="8"/>
        <v>0</v>
      </c>
      <c r="L23" s="94">
        <f t="shared" si="9"/>
        <v>0</v>
      </c>
      <c r="M23" s="94">
        <f t="shared" si="10"/>
        <v>2600</v>
      </c>
      <c r="N23" s="125">
        <f t="shared" si="11"/>
        <v>503733.21787841868</v>
      </c>
      <c r="O23" s="123">
        <v>501133.21787841868</v>
      </c>
      <c r="P23" s="127">
        <f t="shared" si="12"/>
        <v>2600</v>
      </c>
      <c r="R23" s="64"/>
    </row>
    <row r="24" spans="1:18">
      <c r="A24" s="17">
        <v>178</v>
      </c>
      <c r="B24" s="69" t="s">
        <v>17</v>
      </c>
      <c r="C24" s="123">
        <v>839954.99630280142</v>
      </c>
      <c r="D24" s="136">
        <v>839954.99630280142</v>
      </c>
      <c r="E24" s="66">
        <f t="shared" si="0"/>
        <v>839954.99630280142</v>
      </c>
      <c r="F24" s="144">
        <f t="shared" si="1"/>
        <v>124</v>
      </c>
      <c r="G24" s="67">
        <f t="shared" si="2"/>
        <v>881635.11630769225</v>
      </c>
      <c r="H24" s="94">
        <f t="shared" si="5"/>
        <v>41680.120004890836</v>
      </c>
      <c r="I24" s="95">
        <f t="shared" si="6"/>
        <v>4960</v>
      </c>
      <c r="J24" s="94">
        <f t="shared" si="7"/>
        <v>41680.120004890836</v>
      </c>
      <c r="K24" s="94">
        <f t="shared" si="8"/>
        <v>36720.120004890836</v>
      </c>
      <c r="L24" s="94">
        <f t="shared" si="9"/>
        <v>29630.678079684003</v>
      </c>
      <c r="M24" s="94">
        <f t="shared" si="10"/>
        <v>34590.678079684003</v>
      </c>
      <c r="N24" s="125">
        <f t="shared" si="11"/>
        <v>874545.67438248545</v>
      </c>
      <c r="O24" s="123">
        <v>839954.99630280142</v>
      </c>
      <c r="P24" s="127">
        <f t="shared" si="12"/>
        <v>34590.678079684032</v>
      </c>
      <c r="R24" s="64"/>
    </row>
    <row r="25" spans="1:18">
      <c r="A25" s="17">
        <v>198</v>
      </c>
      <c r="B25" s="69" t="s">
        <v>18</v>
      </c>
      <c r="C25" s="123">
        <v>366176.404379908</v>
      </c>
      <c r="D25" s="136">
        <v>366176.404379908</v>
      </c>
      <c r="E25" s="66">
        <f t="shared" si="0"/>
        <v>366176.404379908</v>
      </c>
      <c r="F25" s="144">
        <f t="shared" si="1"/>
        <v>52</v>
      </c>
      <c r="G25" s="67">
        <f t="shared" si="2"/>
        <v>369717.95199999999</v>
      </c>
      <c r="H25" s="94">
        <f t="shared" si="5"/>
        <v>3541.5476200919948</v>
      </c>
      <c r="I25" s="95">
        <f t="shared" si="6"/>
        <v>2080</v>
      </c>
      <c r="J25" s="94">
        <f t="shared" si="7"/>
        <v>3541.5476200919948</v>
      </c>
      <c r="K25" s="94">
        <f t="shared" si="8"/>
        <v>1461.5476200919948</v>
      </c>
      <c r="L25" s="94">
        <f t="shared" si="9"/>
        <v>1179.3710647815444</v>
      </c>
      <c r="M25" s="94">
        <f t="shared" si="10"/>
        <v>3259.3710647815442</v>
      </c>
      <c r="N25" s="125">
        <f t="shared" si="11"/>
        <v>369435.77544468956</v>
      </c>
      <c r="O25" s="123">
        <v>366176.404379908</v>
      </c>
      <c r="P25" s="127">
        <f t="shared" si="12"/>
        <v>3259.3710647815606</v>
      </c>
      <c r="R25" s="64"/>
    </row>
    <row r="26" spans="1:18">
      <c r="A26" s="17">
        <v>199</v>
      </c>
      <c r="B26" s="69" t="s">
        <v>19</v>
      </c>
      <c r="C26" s="123">
        <v>1197675.1187525506</v>
      </c>
      <c r="D26" s="136">
        <v>1197675.1187525506</v>
      </c>
      <c r="E26" s="66">
        <f t="shared" si="0"/>
        <v>1197675.1187525506</v>
      </c>
      <c r="F26" s="144">
        <f t="shared" si="1"/>
        <v>177</v>
      </c>
      <c r="G26" s="67">
        <f t="shared" si="2"/>
        <v>1258463.0289230768</v>
      </c>
      <c r="H26" s="94">
        <f t="shared" si="5"/>
        <v>60787.910170526244</v>
      </c>
      <c r="I26" s="95">
        <f t="shared" si="6"/>
        <v>7080</v>
      </c>
      <c r="J26" s="94">
        <f t="shared" si="7"/>
        <v>60787.910170526244</v>
      </c>
      <c r="K26" s="94">
        <f t="shared" si="8"/>
        <v>53707.910170526244</v>
      </c>
      <c r="L26" s="94">
        <f t="shared" si="9"/>
        <v>43338.687247849055</v>
      </c>
      <c r="M26" s="94">
        <f t="shared" si="10"/>
        <v>50418.687247849055</v>
      </c>
      <c r="N26" s="125">
        <f t="shared" si="11"/>
        <v>1248093.8060003996</v>
      </c>
      <c r="O26" s="123">
        <v>1197675.1187525506</v>
      </c>
      <c r="P26" s="127">
        <f t="shared" si="12"/>
        <v>50418.68724784907</v>
      </c>
      <c r="R26" s="64"/>
    </row>
    <row r="27" spans="1:18">
      <c r="A27" s="17">
        <v>207</v>
      </c>
      <c r="B27" s="69" t="s">
        <v>20</v>
      </c>
      <c r="C27" s="123">
        <v>2883781.2839880642</v>
      </c>
      <c r="D27" s="136">
        <v>2883781.2839880642</v>
      </c>
      <c r="E27" s="66">
        <f t="shared" si="0"/>
        <v>2883781.2839880642</v>
      </c>
      <c r="F27" s="144">
        <f t="shared" si="1"/>
        <v>430</v>
      </c>
      <c r="G27" s="67">
        <f t="shared" si="2"/>
        <v>3057283.0646153847</v>
      </c>
      <c r="H27" s="94">
        <f t="shared" si="5"/>
        <v>173501.78062732052</v>
      </c>
      <c r="I27" s="95">
        <f t="shared" si="6"/>
        <v>17200</v>
      </c>
      <c r="J27" s="94">
        <f t="shared" si="7"/>
        <v>173501.78062732052</v>
      </c>
      <c r="K27" s="94">
        <f t="shared" si="8"/>
        <v>156301.78062732052</v>
      </c>
      <c r="L27" s="94">
        <f t="shared" si="9"/>
        <v>126125.0710627489</v>
      </c>
      <c r="M27" s="94">
        <f t="shared" si="10"/>
        <v>143325.0710627489</v>
      </c>
      <c r="N27" s="125">
        <f t="shared" si="11"/>
        <v>3027106.3550508129</v>
      </c>
      <c r="O27" s="123">
        <v>2883781.2839880642</v>
      </c>
      <c r="P27" s="127">
        <f t="shared" si="12"/>
        <v>143325.07106274879</v>
      </c>
      <c r="R27" s="64"/>
    </row>
    <row r="28" spans="1:18">
      <c r="A28" s="17">
        <v>246</v>
      </c>
      <c r="B28" s="69" t="s">
        <v>21</v>
      </c>
      <c r="C28" s="123">
        <v>453508.64123317308</v>
      </c>
      <c r="D28" s="136">
        <v>453508.64123317308</v>
      </c>
      <c r="E28" s="66">
        <f t="shared" si="0"/>
        <v>453508.64123317308</v>
      </c>
      <c r="F28" s="144">
        <f t="shared" si="1"/>
        <v>65</v>
      </c>
      <c r="G28" s="67">
        <f t="shared" si="2"/>
        <v>462147.44</v>
      </c>
      <c r="H28" s="94">
        <f t="shared" si="5"/>
        <v>8638.7987668269197</v>
      </c>
      <c r="I28" s="95">
        <f t="shared" si="6"/>
        <v>2600</v>
      </c>
      <c r="J28" s="94">
        <f t="shared" si="7"/>
        <v>8638.7987668269197</v>
      </c>
      <c r="K28" s="94">
        <f t="shared" si="8"/>
        <v>6038.7987668269197</v>
      </c>
      <c r="L28" s="94">
        <f t="shared" si="9"/>
        <v>4872.9062493262172</v>
      </c>
      <c r="M28" s="94">
        <f t="shared" si="10"/>
        <v>7472.9062493262172</v>
      </c>
      <c r="N28" s="125">
        <f t="shared" si="11"/>
        <v>460981.54748249927</v>
      </c>
      <c r="O28" s="123">
        <v>453508.64123317308</v>
      </c>
      <c r="P28" s="127">
        <f t="shared" si="12"/>
        <v>7472.9062493261881</v>
      </c>
      <c r="R28" s="64"/>
    </row>
    <row r="29" spans="1:18">
      <c r="A29" s="17">
        <v>264</v>
      </c>
      <c r="B29" s="69" t="s">
        <v>22</v>
      </c>
      <c r="C29" s="123">
        <v>462797.55188870843</v>
      </c>
      <c r="D29" s="136">
        <v>462797.55188870843</v>
      </c>
      <c r="E29" s="66">
        <f t="shared" si="0"/>
        <v>462797.55188870843</v>
      </c>
      <c r="F29" s="144">
        <f t="shared" si="1"/>
        <v>65</v>
      </c>
      <c r="G29" s="67">
        <f t="shared" si="2"/>
        <v>462147.44</v>
      </c>
      <c r="H29" s="94">
        <f t="shared" si="5"/>
        <v>-650.11188870843034</v>
      </c>
      <c r="I29" s="95">
        <f t="shared" si="6"/>
        <v>2600</v>
      </c>
      <c r="J29" s="94">
        <f t="shared" si="7"/>
        <v>2600</v>
      </c>
      <c r="K29" s="94">
        <f t="shared" si="8"/>
        <v>0</v>
      </c>
      <c r="L29" s="94">
        <f t="shared" si="9"/>
        <v>0</v>
      </c>
      <c r="M29" s="94">
        <f t="shared" si="10"/>
        <v>2600</v>
      </c>
      <c r="N29" s="125">
        <f t="shared" si="11"/>
        <v>465397.55188870843</v>
      </c>
      <c r="O29" s="123">
        <v>462797.55188870843</v>
      </c>
      <c r="P29" s="127">
        <f t="shared" si="12"/>
        <v>2600</v>
      </c>
      <c r="R29" s="64"/>
    </row>
    <row r="30" spans="1:18">
      <c r="A30" s="17">
        <v>266</v>
      </c>
      <c r="B30" s="69" t="s">
        <v>23</v>
      </c>
      <c r="C30" s="123">
        <v>448698.84826022206</v>
      </c>
      <c r="D30" s="136">
        <v>448698.84826022206</v>
      </c>
      <c r="E30" s="66">
        <f t="shared" si="0"/>
        <v>448698.84826022206</v>
      </c>
      <c r="F30" s="144">
        <f t="shared" si="1"/>
        <v>64</v>
      </c>
      <c r="G30" s="67">
        <f t="shared" si="2"/>
        <v>455037.47938461538</v>
      </c>
      <c r="H30" s="94">
        <f t="shared" si="5"/>
        <v>6338.631124393316</v>
      </c>
      <c r="I30" s="95">
        <f t="shared" si="6"/>
        <v>2560</v>
      </c>
      <c r="J30" s="94">
        <f t="shared" si="7"/>
        <v>6338.631124393316</v>
      </c>
      <c r="K30" s="94">
        <f t="shared" si="8"/>
        <v>3778.631124393316</v>
      </c>
      <c r="L30" s="94">
        <f t="shared" si="9"/>
        <v>3049.1023017860534</v>
      </c>
      <c r="M30" s="94">
        <f t="shared" si="10"/>
        <v>5609.1023017860534</v>
      </c>
      <c r="N30" s="125">
        <f t="shared" si="11"/>
        <v>454307.95056200813</v>
      </c>
      <c r="O30" s="123">
        <v>448698.84826022206</v>
      </c>
      <c r="P30" s="127">
        <f t="shared" si="12"/>
        <v>5609.1023017860716</v>
      </c>
      <c r="R30" s="64"/>
    </row>
    <row r="31" spans="1:18">
      <c r="A31" s="17">
        <v>269</v>
      </c>
      <c r="B31" s="69" t="s">
        <v>24</v>
      </c>
      <c r="C31" s="123">
        <v>57594.776882572718</v>
      </c>
      <c r="D31" s="136">
        <v>57594.776882572718</v>
      </c>
      <c r="E31" s="66">
        <f t="shared" si="0"/>
        <v>57594.776882572718</v>
      </c>
      <c r="F31" s="144">
        <f t="shared" si="1"/>
        <v>9</v>
      </c>
      <c r="G31" s="67">
        <f t="shared" si="2"/>
        <v>63989.64553846154</v>
      </c>
      <c r="H31" s="94">
        <f t="shared" si="5"/>
        <v>6394.8686558888221</v>
      </c>
      <c r="I31" s="95">
        <f t="shared" si="6"/>
        <v>360</v>
      </c>
      <c r="J31" s="94">
        <f t="shared" si="7"/>
        <v>6394.8686558888221</v>
      </c>
      <c r="K31" s="94">
        <f t="shared" si="8"/>
        <v>6034.8686558888221</v>
      </c>
      <c r="L31" s="94">
        <f t="shared" si="9"/>
        <v>4869.7349129577979</v>
      </c>
      <c r="M31" s="94">
        <f t="shared" si="10"/>
        <v>5229.7349129577979</v>
      </c>
      <c r="N31" s="125">
        <f t="shared" si="11"/>
        <v>62824.511795530518</v>
      </c>
      <c r="O31" s="123">
        <v>57594.776882572718</v>
      </c>
      <c r="P31" s="127">
        <f t="shared" si="12"/>
        <v>5229.7349129577997</v>
      </c>
      <c r="R31" s="64"/>
    </row>
    <row r="32" spans="1:18">
      <c r="A32" s="17">
        <v>766</v>
      </c>
      <c r="B32" s="69" t="s">
        <v>40</v>
      </c>
      <c r="C32" s="123">
        <v>146460.96185350665</v>
      </c>
      <c r="D32" s="136">
        <v>146460.96185350665</v>
      </c>
      <c r="E32" s="66">
        <f t="shared" si="0"/>
        <v>146460.96185350665</v>
      </c>
      <c r="F32" s="144">
        <f t="shared" si="1"/>
        <v>20</v>
      </c>
      <c r="G32" s="67">
        <f t="shared" si="2"/>
        <v>142199.2123076923</v>
      </c>
      <c r="H32" s="94">
        <f t="shared" si="5"/>
        <v>-4261.749545814353</v>
      </c>
      <c r="I32" s="95">
        <f t="shared" si="6"/>
        <v>800</v>
      </c>
      <c r="J32" s="94">
        <f t="shared" si="7"/>
        <v>800</v>
      </c>
      <c r="K32" s="94">
        <f t="shared" si="8"/>
        <v>0</v>
      </c>
      <c r="L32" s="94">
        <f t="shared" si="9"/>
        <v>0</v>
      </c>
      <c r="M32" s="94">
        <f t="shared" si="10"/>
        <v>800</v>
      </c>
      <c r="N32" s="125">
        <f t="shared" si="11"/>
        <v>147260.96185350665</v>
      </c>
      <c r="O32" s="123">
        <v>146460.96185350665</v>
      </c>
      <c r="P32" s="127">
        <f t="shared" si="12"/>
        <v>800</v>
      </c>
      <c r="R32" s="64"/>
    </row>
    <row r="33" spans="1:18">
      <c r="A33" s="17">
        <v>288</v>
      </c>
      <c r="B33" s="69" t="s">
        <v>26</v>
      </c>
      <c r="C33" s="123">
        <v>483079.97460000002</v>
      </c>
      <c r="D33" s="136">
        <v>483079.97460000002</v>
      </c>
      <c r="E33" s="66">
        <f t="shared" si="0"/>
        <v>483079.97460000002</v>
      </c>
      <c r="F33" s="144">
        <f t="shared" si="1"/>
        <v>70</v>
      </c>
      <c r="G33" s="67">
        <f t="shared" si="2"/>
        <v>497697.24307692307</v>
      </c>
      <c r="H33" s="94">
        <f t="shared" si="5"/>
        <v>14617.268476923055</v>
      </c>
      <c r="I33" s="95">
        <f t="shared" si="6"/>
        <v>2800</v>
      </c>
      <c r="J33" s="94">
        <f t="shared" si="7"/>
        <v>14617.268476923055</v>
      </c>
      <c r="K33" s="94">
        <f t="shared" si="8"/>
        <v>11817.268476923055</v>
      </c>
      <c r="L33" s="94">
        <f t="shared" si="9"/>
        <v>9535.7443813981808</v>
      </c>
      <c r="M33" s="94">
        <f t="shared" si="10"/>
        <v>12335.744381398181</v>
      </c>
      <c r="N33" s="125">
        <f t="shared" si="11"/>
        <v>495415.71898139821</v>
      </c>
      <c r="O33" s="123">
        <v>483079.97460000002</v>
      </c>
      <c r="P33" s="127">
        <f t="shared" si="12"/>
        <v>12335.744381398195</v>
      </c>
      <c r="R33" s="64"/>
    </row>
    <row r="34" spans="1:18">
      <c r="A34" s="17">
        <v>291</v>
      </c>
      <c r="B34" s="69" t="s">
        <v>27</v>
      </c>
      <c r="C34" s="123">
        <v>405728.626320065</v>
      </c>
      <c r="D34" s="136">
        <v>405728.626320065</v>
      </c>
      <c r="E34" s="66">
        <f t="shared" si="0"/>
        <v>405728.626320065</v>
      </c>
      <c r="F34" s="144">
        <f t="shared" si="1"/>
        <v>55</v>
      </c>
      <c r="G34" s="67">
        <f t="shared" si="2"/>
        <v>391047.83384615387</v>
      </c>
      <c r="H34" s="94">
        <f t="shared" si="5"/>
        <v>-14680.792473911133</v>
      </c>
      <c r="I34" s="95">
        <f t="shared" si="6"/>
        <v>2200</v>
      </c>
      <c r="J34" s="94">
        <f t="shared" si="7"/>
        <v>2200</v>
      </c>
      <c r="K34" s="94">
        <f t="shared" si="8"/>
        <v>0</v>
      </c>
      <c r="L34" s="94">
        <f t="shared" si="9"/>
        <v>0</v>
      </c>
      <c r="M34" s="94">
        <f t="shared" si="10"/>
        <v>2200</v>
      </c>
      <c r="N34" s="125">
        <f t="shared" si="11"/>
        <v>407928.626320065</v>
      </c>
      <c r="O34" s="123">
        <v>405728.626320065</v>
      </c>
      <c r="P34" s="127">
        <f t="shared" si="12"/>
        <v>2200</v>
      </c>
      <c r="R34" s="64"/>
    </row>
    <row r="35" spans="1:18">
      <c r="A35" s="17">
        <v>305</v>
      </c>
      <c r="B35" s="69" t="s">
        <v>28</v>
      </c>
      <c r="C35" s="123">
        <v>451634.07144492993</v>
      </c>
      <c r="D35" s="136">
        <v>451634.07144492993</v>
      </c>
      <c r="E35" s="66">
        <f t="shared" si="0"/>
        <v>451634.07144492993</v>
      </c>
      <c r="F35" s="144">
        <f t="shared" si="1"/>
        <v>69</v>
      </c>
      <c r="G35" s="67">
        <f t="shared" si="2"/>
        <v>490587.28246153845</v>
      </c>
      <c r="H35" s="94">
        <f t="shared" si="5"/>
        <v>38953.211016608519</v>
      </c>
      <c r="I35" s="95">
        <f t="shared" si="6"/>
        <v>2760</v>
      </c>
      <c r="J35" s="94">
        <f t="shared" si="7"/>
        <v>38953.211016608519</v>
      </c>
      <c r="K35" s="94">
        <f t="shared" si="8"/>
        <v>36193.211016608519</v>
      </c>
      <c r="L35" s="94">
        <f t="shared" si="9"/>
        <v>29205.497807751181</v>
      </c>
      <c r="M35" s="94">
        <f t="shared" si="10"/>
        <v>31965.497807751181</v>
      </c>
      <c r="N35" s="125">
        <f t="shared" si="11"/>
        <v>483599.5692526811</v>
      </c>
      <c r="O35" s="123">
        <v>451634.07144492993</v>
      </c>
      <c r="P35" s="127">
        <f t="shared" si="12"/>
        <v>31965.497807751177</v>
      </c>
      <c r="R35" s="64"/>
    </row>
    <row r="36" spans="1:18">
      <c r="A36" s="17">
        <v>307</v>
      </c>
      <c r="B36" s="69" t="s">
        <v>29</v>
      </c>
      <c r="C36" s="123">
        <v>295445.66429731925</v>
      </c>
      <c r="D36" s="136">
        <v>295445.66429731925</v>
      </c>
      <c r="E36" s="66">
        <f t="shared" si="0"/>
        <v>295445.66429731925</v>
      </c>
      <c r="F36" s="144">
        <f t="shared" si="1"/>
        <v>37</v>
      </c>
      <c r="G36" s="67">
        <f t="shared" si="2"/>
        <v>263068.54276923079</v>
      </c>
      <c r="H36" s="94">
        <f t="shared" si="5"/>
        <v>-32377.121528088464</v>
      </c>
      <c r="I36" s="95">
        <f t="shared" si="6"/>
        <v>1480</v>
      </c>
      <c r="J36" s="94">
        <f t="shared" si="7"/>
        <v>1480</v>
      </c>
      <c r="K36" s="94">
        <f t="shared" si="8"/>
        <v>0</v>
      </c>
      <c r="L36" s="94">
        <f t="shared" si="9"/>
        <v>0</v>
      </c>
      <c r="M36" s="94">
        <f t="shared" si="10"/>
        <v>1480</v>
      </c>
      <c r="N36" s="125">
        <f t="shared" si="11"/>
        <v>296925.66429731925</v>
      </c>
      <c r="O36" s="123">
        <v>295445.66429731925</v>
      </c>
      <c r="P36" s="127">
        <f t="shared" si="12"/>
        <v>1480</v>
      </c>
      <c r="R36" s="64"/>
    </row>
    <row r="37" spans="1:18">
      <c r="A37" s="17">
        <v>315</v>
      </c>
      <c r="B37" s="69" t="s">
        <v>30</v>
      </c>
      <c r="C37" s="123">
        <v>908292.77961100731</v>
      </c>
      <c r="D37" s="136">
        <v>908292.77961100731</v>
      </c>
      <c r="E37" s="66">
        <f t="shared" si="0"/>
        <v>908292.77961100731</v>
      </c>
      <c r="F37" s="144">
        <f t="shared" si="1"/>
        <v>137</v>
      </c>
      <c r="G37" s="67">
        <f t="shared" si="2"/>
        <v>974064.60430769227</v>
      </c>
      <c r="H37" s="94">
        <f t="shared" si="5"/>
        <v>65771.824696684955</v>
      </c>
      <c r="I37" s="95">
        <f t="shared" si="6"/>
        <v>5480</v>
      </c>
      <c r="J37" s="94">
        <f t="shared" si="7"/>
        <v>65771.824696684955</v>
      </c>
      <c r="K37" s="94">
        <f t="shared" si="8"/>
        <v>60291.824696684955</v>
      </c>
      <c r="L37" s="94">
        <f t="shared" si="9"/>
        <v>48651.465414227052</v>
      </c>
      <c r="M37" s="94">
        <f t="shared" si="10"/>
        <v>54131.465414227052</v>
      </c>
      <c r="N37" s="125">
        <f t="shared" si="11"/>
        <v>962424.24502523441</v>
      </c>
      <c r="O37" s="123">
        <v>908292.77961100731</v>
      </c>
      <c r="P37" s="127">
        <f t="shared" si="12"/>
        <v>54131.465414227103</v>
      </c>
      <c r="R37" s="64"/>
    </row>
    <row r="38" spans="1:18">
      <c r="A38" s="17">
        <v>317</v>
      </c>
      <c r="B38" s="69" t="s">
        <v>31</v>
      </c>
      <c r="C38" s="123">
        <v>1052006.5726073734</v>
      </c>
      <c r="D38" s="136">
        <v>1052006.5726073734</v>
      </c>
      <c r="E38" s="66">
        <f t="shared" si="0"/>
        <v>1052006.5726073734</v>
      </c>
      <c r="F38" s="144">
        <f t="shared" si="1"/>
        <v>157</v>
      </c>
      <c r="G38" s="67">
        <f t="shared" si="2"/>
        <v>1116263.8166153845</v>
      </c>
      <c r="H38" s="94">
        <f t="shared" si="5"/>
        <v>64257.244008011185</v>
      </c>
      <c r="I38" s="95">
        <f t="shared" si="6"/>
        <v>6280</v>
      </c>
      <c r="J38" s="94">
        <f t="shared" si="7"/>
        <v>64257.244008011185</v>
      </c>
      <c r="K38" s="94">
        <f t="shared" si="8"/>
        <v>57977.244008011185</v>
      </c>
      <c r="L38" s="94">
        <f t="shared" si="9"/>
        <v>46783.753781846463</v>
      </c>
      <c r="M38" s="94">
        <f t="shared" si="10"/>
        <v>53063.753781846463</v>
      </c>
      <c r="N38" s="125">
        <f t="shared" si="11"/>
        <v>1105070.3263892198</v>
      </c>
      <c r="O38" s="123">
        <v>1052006.5726073734</v>
      </c>
      <c r="P38" s="127">
        <f t="shared" si="12"/>
        <v>53063.753781846492</v>
      </c>
      <c r="R38" s="64"/>
    </row>
    <row r="39" spans="1:18">
      <c r="A39" s="17">
        <v>330</v>
      </c>
      <c r="B39" s="69" t="s">
        <v>32</v>
      </c>
      <c r="C39" s="123">
        <v>1090501.6326281962</v>
      </c>
      <c r="D39" s="136">
        <v>1090501.6326281962</v>
      </c>
      <c r="E39" s="66">
        <f t="shared" si="0"/>
        <v>1090501.6326281962</v>
      </c>
      <c r="F39" s="144">
        <f t="shared" si="1"/>
        <v>163</v>
      </c>
      <c r="G39" s="67">
        <f t="shared" si="2"/>
        <v>1158923.5803076923</v>
      </c>
      <c r="H39" s="94">
        <f t="shared" si="5"/>
        <v>68421.947679496137</v>
      </c>
      <c r="I39" s="95">
        <f t="shared" si="6"/>
        <v>6520</v>
      </c>
      <c r="J39" s="94">
        <f t="shared" si="7"/>
        <v>68421.947679496137</v>
      </c>
      <c r="K39" s="94">
        <f t="shared" si="8"/>
        <v>61901.947679496137</v>
      </c>
      <c r="L39" s="94">
        <f t="shared" si="9"/>
        <v>49950.726848177277</v>
      </c>
      <c r="M39" s="94">
        <f t="shared" si="10"/>
        <v>56470.726848177277</v>
      </c>
      <c r="N39" s="125">
        <f t="shared" si="11"/>
        <v>1146972.3594763735</v>
      </c>
      <c r="O39" s="123">
        <v>1090501.6326281962</v>
      </c>
      <c r="P39" s="127">
        <f t="shared" si="12"/>
        <v>56470.726848177379</v>
      </c>
      <c r="R39" s="64"/>
    </row>
    <row r="40" spans="1:18">
      <c r="A40" s="17">
        <v>335</v>
      </c>
      <c r="B40" s="69" t="s">
        <v>33</v>
      </c>
      <c r="C40" s="123">
        <v>317754.76851897454</v>
      </c>
      <c r="D40" s="136">
        <v>317754.76851897454</v>
      </c>
      <c r="E40" s="66">
        <f t="shared" si="0"/>
        <v>317754.76851897454</v>
      </c>
      <c r="F40" s="144">
        <f t="shared" si="1"/>
        <v>48</v>
      </c>
      <c r="G40" s="67">
        <f t="shared" si="2"/>
        <v>341278.10953846155</v>
      </c>
      <c r="H40" s="94">
        <f t="shared" si="5"/>
        <v>23523.341019487008</v>
      </c>
      <c r="I40" s="95">
        <f t="shared" si="6"/>
        <v>1920</v>
      </c>
      <c r="J40" s="94">
        <f t="shared" si="7"/>
        <v>23523.341019487008</v>
      </c>
      <c r="K40" s="94">
        <f t="shared" si="8"/>
        <v>21603.341019487008</v>
      </c>
      <c r="L40" s="94">
        <f t="shared" si="9"/>
        <v>17432.449651820112</v>
      </c>
      <c r="M40" s="94">
        <f t="shared" si="10"/>
        <v>19352.449651820112</v>
      </c>
      <c r="N40" s="125">
        <f t="shared" si="11"/>
        <v>337107.21817079466</v>
      </c>
      <c r="O40" s="123">
        <v>317754.76851897454</v>
      </c>
      <c r="P40" s="127">
        <f t="shared" si="12"/>
        <v>19352.449651820119</v>
      </c>
      <c r="R40" s="64"/>
    </row>
    <row r="41" spans="1:18">
      <c r="A41" s="17"/>
      <c r="B41" s="85" t="s">
        <v>56</v>
      </c>
      <c r="C41" s="138">
        <v>40000</v>
      </c>
      <c r="D41" s="136">
        <v>0</v>
      </c>
      <c r="E41" s="137">
        <f t="shared" si="0"/>
        <v>40000</v>
      </c>
      <c r="F41" s="145"/>
      <c r="G41" s="67">
        <f t="shared" si="2"/>
        <v>0</v>
      </c>
      <c r="H41" s="94">
        <f t="shared" si="5"/>
        <v>-40000</v>
      </c>
      <c r="I41" s="95">
        <f t="shared" si="6"/>
        <v>0</v>
      </c>
      <c r="J41" s="94">
        <f t="shared" si="7"/>
        <v>0</v>
      </c>
      <c r="K41" s="94">
        <f t="shared" si="8"/>
        <v>0</v>
      </c>
      <c r="L41" s="94">
        <f t="shared" si="9"/>
        <v>0</v>
      </c>
      <c r="M41" s="94">
        <f t="shared" si="10"/>
        <v>0</v>
      </c>
      <c r="N41" s="141"/>
      <c r="O41" s="71">
        <v>40000</v>
      </c>
      <c r="P41" s="127">
        <f t="shared" si="12"/>
        <v>-40000</v>
      </c>
      <c r="R41" s="64"/>
    </row>
    <row r="42" spans="1:18">
      <c r="A42" s="30">
        <v>999</v>
      </c>
      <c r="B42" s="70" t="s">
        <v>39</v>
      </c>
      <c r="C42" s="72">
        <f>SUM(C4:C41)</f>
        <v>22108000</v>
      </c>
      <c r="D42" s="72">
        <f>SUM(D4:D41)</f>
        <v>22068000</v>
      </c>
      <c r="E42" s="72">
        <f>SUM(E4:E41)</f>
        <v>22108000</v>
      </c>
      <c r="F42" s="146">
        <f t="shared" ref="F42:M42" si="13">SUM(F4:F40)</f>
        <v>3250</v>
      </c>
      <c r="G42" s="73">
        <f t="shared" si="13"/>
        <v>23107372</v>
      </c>
      <c r="H42" s="86"/>
      <c r="I42" s="73">
        <f t="shared" si="13"/>
        <v>130000</v>
      </c>
      <c r="J42" s="73">
        <f t="shared" si="13"/>
        <v>1256948.5254197635</v>
      </c>
      <c r="K42" s="73">
        <f t="shared" si="13"/>
        <v>1126948.5254197633</v>
      </c>
      <c r="L42" s="73">
        <f t="shared" si="13"/>
        <v>909372</v>
      </c>
      <c r="M42" s="73">
        <f t="shared" si="13"/>
        <v>1039372</v>
      </c>
      <c r="N42" s="125">
        <f>SUM(N4:N41)</f>
        <v>23107372.000000011</v>
      </c>
      <c r="O42" s="72"/>
      <c r="P42" s="139"/>
      <c r="R42" s="64"/>
    </row>
    <row r="43" spans="1:18" s="90" customFormat="1" ht="40.700000000000003" customHeight="1">
      <c r="A43" s="87"/>
      <c r="B43" s="91" t="s">
        <v>77</v>
      </c>
      <c r="C43" s="58">
        <v>23107372</v>
      </c>
      <c r="D43" s="68"/>
      <c r="E43" s="68"/>
      <c r="F43" s="88"/>
      <c r="G43" s="76"/>
      <c r="H43" s="89"/>
      <c r="I43" s="129">
        <v>40</v>
      </c>
      <c r="J43" s="130" t="s">
        <v>79</v>
      </c>
      <c r="K43" s="131"/>
      <c r="L43" s="132">
        <f>C43-E42+E41-I42</f>
        <v>909372</v>
      </c>
      <c r="M43" s="161" t="s">
        <v>57</v>
      </c>
      <c r="N43" s="162"/>
      <c r="O43" s="133"/>
      <c r="P43" s="140"/>
      <c r="Q43" s="64"/>
      <c r="R43" s="64"/>
    </row>
    <row r="44" spans="1:18" s="90" customFormat="1">
      <c r="A44" s="19"/>
      <c r="B44" s="92" t="s">
        <v>53</v>
      </c>
      <c r="C44" s="93">
        <f>C43/F42</f>
        <v>7109.9606153846153</v>
      </c>
      <c r="D44" s="74"/>
      <c r="E44" s="74"/>
      <c r="F44" s="75"/>
      <c r="G44" s="76"/>
      <c r="H44" s="75"/>
      <c r="I44" s="68"/>
      <c r="J44" s="68"/>
      <c r="K44" s="68"/>
      <c r="L44" s="68"/>
      <c r="M44" s="68"/>
      <c r="N44" s="97"/>
      <c r="O44" s="104"/>
      <c r="P44" s="140"/>
      <c r="Q44" s="64"/>
      <c r="R44" s="64"/>
    </row>
    <row r="45" spans="1:18" s="90" customFormat="1">
      <c r="A45" s="7"/>
      <c r="B45" s="5"/>
      <c r="C45" s="68"/>
      <c r="D45" s="68"/>
      <c r="E45" s="68"/>
      <c r="F45" s="75"/>
      <c r="G45" s="76"/>
      <c r="H45" s="75"/>
      <c r="I45" s="68"/>
      <c r="J45" s="68"/>
      <c r="K45" s="68"/>
      <c r="L45" s="68"/>
      <c r="M45" s="68"/>
      <c r="N45" s="97"/>
      <c r="O45" s="104"/>
      <c r="P45" s="140"/>
      <c r="Q45" s="64"/>
    </row>
  </sheetData>
  <autoFilter ref="A3:R44" xr:uid="{FEB8BB33-A75A-47EA-B427-E20F099518E7}"/>
  <mergeCells count="2">
    <mergeCell ref="M43:N43"/>
    <mergeCell ref="B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autoPageBreaks="0" fitToPage="1"/>
  </sheetPr>
  <dimension ref="A1:K41"/>
  <sheetViews>
    <sheetView showGridLines="0" zoomScaleNormal="100" workbookViewId="0">
      <pane ySplit="2" topLeftCell="A3" activePane="bottomLeft" state="frozen"/>
      <selection activeCell="A3" sqref="A3"/>
      <selection pane="bottomLeft" activeCell="D37" sqref="D37"/>
    </sheetView>
  </sheetViews>
  <sheetFormatPr defaultColWidth="9" defaultRowHeight="15"/>
  <cols>
    <col min="1" max="1" width="6" style="6" customWidth="1"/>
    <col min="2" max="2" width="20.375" style="6" customWidth="1"/>
    <col min="3" max="3" width="9.375" style="19" bestFit="1" customWidth="1"/>
    <col min="4" max="4" width="10.875" style="19" bestFit="1" customWidth="1"/>
    <col min="5" max="6" width="10.875" style="19" customWidth="1"/>
    <col min="7" max="7" width="11" style="19" customWidth="1"/>
    <col min="8" max="11" width="12.125" style="19" customWidth="1"/>
    <col min="12" max="16384" width="9" style="6"/>
  </cols>
  <sheetData>
    <row r="1" spans="1:11" s="41" customFormat="1" ht="33.75" customHeight="1">
      <c r="A1" s="40" t="s">
        <v>60</v>
      </c>
      <c r="C1" s="46"/>
      <c r="D1" s="46"/>
      <c r="E1" s="46"/>
      <c r="F1" s="46"/>
      <c r="G1" s="46"/>
      <c r="H1" s="46"/>
      <c r="I1" s="47"/>
      <c r="J1" s="48"/>
      <c r="K1" s="46"/>
    </row>
    <row r="2" spans="1:11" s="42" customFormat="1" ht="59.1" customHeight="1">
      <c r="A2" s="43" t="s">
        <v>38</v>
      </c>
      <c r="B2" s="44" t="s">
        <v>0</v>
      </c>
      <c r="C2" s="43" t="s">
        <v>64</v>
      </c>
      <c r="D2" s="43" t="s">
        <v>61</v>
      </c>
      <c r="E2" s="43" t="s">
        <v>63</v>
      </c>
      <c r="F2" s="43" t="s">
        <v>62</v>
      </c>
      <c r="G2" s="45" t="s">
        <v>59</v>
      </c>
      <c r="H2" s="45" t="s">
        <v>43</v>
      </c>
      <c r="I2" s="45" t="s">
        <v>44</v>
      </c>
      <c r="J2" s="45" t="s">
        <v>45</v>
      </c>
      <c r="K2" s="45" t="s">
        <v>46</v>
      </c>
    </row>
    <row r="3" spans="1:11">
      <c r="A3" s="50">
        <v>10</v>
      </c>
      <c r="B3" s="51" t="s">
        <v>1</v>
      </c>
      <c r="C3" s="121">
        <f>MAX(D3,G3)</f>
        <v>76.333333333333329</v>
      </c>
      <c r="D3" s="118">
        <f>AVERAGE(G3,H3, I3)</f>
        <v>76.333333333333329</v>
      </c>
      <c r="E3" s="52">
        <f>MAX(F3,H3)</f>
        <v>78</v>
      </c>
      <c r="F3" s="53">
        <f>AVERAGE(H3,I3,J3)</f>
        <v>76.333333333333329</v>
      </c>
      <c r="G3" s="122">
        <v>75</v>
      </c>
      <c r="H3" s="119">
        <v>78</v>
      </c>
      <c r="I3" s="120">
        <v>76</v>
      </c>
      <c r="J3" s="54">
        <v>75</v>
      </c>
      <c r="K3" s="52">
        <v>74</v>
      </c>
    </row>
    <row r="4" spans="1:11">
      <c r="A4" s="50">
        <v>23</v>
      </c>
      <c r="B4" s="51" t="s">
        <v>2</v>
      </c>
      <c r="C4" s="121">
        <f t="shared" ref="C4:C39" si="0">MAX(D4,G4)</f>
        <v>97.333333333333329</v>
      </c>
      <c r="D4" s="118">
        <f t="shared" ref="D4:D39" si="1">AVERAGE(G4,H4, I4)</f>
        <v>97.333333333333329</v>
      </c>
      <c r="E4" s="52">
        <f t="shared" ref="E4:E39" si="2">MAX(F4,H4)</f>
        <v>100</v>
      </c>
      <c r="F4" s="53">
        <f t="shared" ref="F4:F39" si="3">AVERAGE(H4,I4,J4)</f>
        <v>98.666666666666671</v>
      </c>
      <c r="G4" s="122">
        <v>94</v>
      </c>
      <c r="H4" s="119">
        <v>100</v>
      </c>
      <c r="I4" s="120">
        <v>98</v>
      </c>
      <c r="J4" s="54">
        <v>98</v>
      </c>
      <c r="K4" s="52">
        <v>95</v>
      </c>
    </row>
    <row r="5" spans="1:11">
      <c r="A5" s="50">
        <v>26</v>
      </c>
      <c r="B5" s="51" t="s">
        <v>3</v>
      </c>
      <c r="C5" s="121">
        <f t="shared" si="0"/>
        <v>102</v>
      </c>
      <c r="D5" s="118">
        <f t="shared" si="1"/>
        <v>102</v>
      </c>
      <c r="E5" s="52">
        <f t="shared" si="2"/>
        <v>103</v>
      </c>
      <c r="F5" s="53">
        <f t="shared" si="3"/>
        <v>103</v>
      </c>
      <c r="G5" s="122">
        <v>101</v>
      </c>
      <c r="H5" s="119">
        <v>103</v>
      </c>
      <c r="I5" s="120">
        <v>102</v>
      </c>
      <c r="J5" s="54">
        <v>104</v>
      </c>
      <c r="K5" s="52">
        <v>103</v>
      </c>
    </row>
    <row r="6" spans="1:11">
      <c r="A6" s="50">
        <v>40</v>
      </c>
      <c r="B6" s="51" t="s">
        <v>4</v>
      </c>
      <c r="C6" s="121">
        <f t="shared" si="0"/>
        <v>26</v>
      </c>
      <c r="D6" s="118">
        <f t="shared" si="1"/>
        <v>25.333333333333332</v>
      </c>
      <c r="E6" s="52">
        <f t="shared" si="2"/>
        <v>26</v>
      </c>
      <c r="F6" s="53">
        <f t="shared" si="3"/>
        <v>22.666666666666668</v>
      </c>
      <c r="G6" s="122">
        <v>26</v>
      </c>
      <c r="H6" s="119">
        <v>26</v>
      </c>
      <c r="I6" s="120">
        <v>24</v>
      </c>
      <c r="J6" s="54">
        <v>18</v>
      </c>
      <c r="K6" s="52">
        <v>20</v>
      </c>
    </row>
    <row r="7" spans="1:11">
      <c r="A7" s="50">
        <v>46</v>
      </c>
      <c r="B7" s="51" t="s">
        <v>5</v>
      </c>
      <c r="C7" s="121">
        <f t="shared" si="0"/>
        <v>301</v>
      </c>
      <c r="D7" s="118">
        <f t="shared" si="1"/>
        <v>299</v>
      </c>
      <c r="E7" s="52">
        <f t="shared" si="2"/>
        <v>304</v>
      </c>
      <c r="F7" s="53">
        <f t="shared" si="3"/>
        <v>296</v>
      </c>
      <c r="G7" s="122">
        <v>301</v>
      </c>
      <c r="H7" s="119">
        <v>304</v>
      </c>
      <c r="I7" s="120">
        <v>292</v>
      </c>
      <c r="J7" s="54">
        <v>292</v>
      </c>
      <c r="K7" s="52">
        <v>293</v>
      </c>
    </row>
    <row r="8" spans="1:11">
      <c r="A8" s="50">
        <v>65</v>
      </c>
      <c r="B8" s="51" t="s">
        <v>6</v>
      </c>
      <c r="C8" s="121">
        <f t="shared" si="0"/>
        <v>47</v>
      </c>
      <c r="D8" s="118">
        <f t="shared" si="1"/>
        <v>46.666666666666664</v>
      </c>
      <c r="E8" s="52">
        <f t="shared" si="2"/>
        <v>46</v>
      </c>
      <c r="F8" s="53">
        <f t="shared" si="3"/>
        <v>45.666666666666664</v>
      </c>
      <c r="G8" s="122">
        <v>47</v>
      </c>
      <c r="H8" s="119">
        <v>46</v>
      </c>
      <c r="I8" s="120">
        <v>47</v>
      </c>
      <c r="J8" s="54">
        <v>44</v>
      </c>
      <c r="K8" s="52">
        <v>44</v>
      </c>
    </row>
    <row r="9" spans="1:11">
      <c r="A9" s="50">
        <v>67</v>
      </c>
      <c r="B9" s="51" t="s">
        <v>7</v>
      </c>
      <c r="C9" s="121">
        <f t="shared" si="0"/>
        <v>87</v>
      </c>
      <c r="D9" s="118">
        <f t="shared" si="1"/>
        <v>82.333333333333329</v>
      </c>
      <c r="E9" s="52">
        <f t="shared" si="2"/>
        <v>82</v>
      </c>
      <c r="F9" s="53">
        <f t="shared" si="3"/>
        <v>82</v>
      </c>
      <c r="G9" s="122">
        <v>87</v>
      </c>
      <c r="H9" s="119">
        <v>82</v>
      </c>
      <c r="I9" s="120">
        <v>78</v>
      </c>
      <c r="J9" s="54">
        <v>86</v>
      </c>
      <c r="K9" s="52">
        <v>90</v>
      </c>
    </row>
    <row r="10" spans="1:11">
      <c r="A10" s="50">
        <v>78</v>
      </c>
      <c r="B10" s="51" t="s">
        <v>8</v>
      </c>
      <c r="C10" s="121">
        <f t="shared" si="0"/>
        <v>7.666666666666667</v>
      </c>
      <c r="D10" s="118">
        <f t="shared" si="1"/>
        <v>7.666666666666667</v>
      </c>
      <c r="E10" s="52">
        <f t="shared" si="2"/>
        <v>8</v>
      </c>
      <c r="F10" s="53">
        <f t="shared" si="3"/>
        <v>7.666666666666667</v>
      </c>
      <c r="G10" s="122">
        <v>7</v>
      </c>
      <c r="H10" s="119">
        <v>8</v>
      </c>
      <c r="I10" s="120">
        <v>8</v>
      </c>
      <c r="J10" s="54">
        <v>7</v>
      </c>
      <c r="K10" s="52">
        <v>8</v>
      </c>
    </row>
    <row r="11" spans="1:11">
      <c r="A11" s="50">
        <v>87</v>
      </c>
      <c r="B11" s="51" t="s">
        <v>9</v>
      </c>
      <c r="C11" s="121">
        <f t="shared" si="0"/>
        <v>45</v>
      </c>
      <c r="D11" s="118">
        <f t="shared" si="1"/>
        <v>44</v>
      </c>
      <c r="E11" s="52">
        <f t="shared" si="2"/>
        <v>45</v>
      </c>
      <c r="F11" s="53">
        <f t="shared" si="3"/>
        <v>41.666666666666664</v>
      </c>
      <c r="G11" s="122">
        <v>45</v>
      </c>
      <c r="H11" s="119">
        <v>45</v>
      </c>
      <c r="I11" s="120">
        <v>42</v>
      </c>
      <c r="J11" s="54">
        <v>38</v>
      </c>
      <c r="K11" s="52">
        <v>39</v>
      </c>
    </row>
    <row r="12" spans="1:11">
      <c r="A12" s="50">
        <v>99</v>
      </c>
      <c r="B12" s="51" t="s">
        <v>10</v>
      </c>
      <c r="C12" s="121">
        <f t="shared" si="0"/>
        <v>35.333333333333336</v>
      </c>
      <c r="D12" s="118">
        <f t="shared" si="1"/>
        <v>35.333333333333336</v>
      </c>
      <c r="E12" s="52">
        <f t="shared" si="2"/>
        <v>35.666666666666664</v>
      </c>
      <c r="F12" s="53">
        <f t="shared" si="3"/>
        <v>35.666666666666664</v>
      </c>
      <c r="G12" s="122">
        <v>34</v>
      </c>
      <c r="H12" s="119">
        <v>35</v>
      </c>
      <c r="I12" s="120">
        <v>37</v>
      </c>
      <c r="J12" s="54">
        <v>35</v>
      </c>
      <c r="K12" s="52">
        <v>39</v>
      </c>
    </row>
    <row r="13" spans="1:11">
      <c r="A13" s="50">
        <v>131</v>
      </c>
      <c r="B13" s="51" t="s">
        <v>11</v>
      </c>
      <c r="C13" s="121">
        <f t="shared" si="0"/>
        <v>50</v>
      </c>
      <c r="D13" s="118">
        <f t="shared" si="1"/>
        <v>44.666666666666664</v>
      </c>
      <c r="E13" s="52">
        <f t="shared" si="2"/>
        <v>42</v>
      </c>
      <c r="F13" s="53">
        <f t="shared" si="3"/>
        <v>41.333333333333336</v>
      </c>
      <c r="G13" s="122">
        <v>50</v>
      </c>
      <c r="H13" s="119">
        <v>42</v>
      </c>
      <c r="I13" s="120">
        <v>42</v>
      </c>
      <c r="J13" s="54">
        <v>40</v>
      </c>
      <c r="K13" s="52">
        <v>36</v>
      </c>
    </row>
    <row r="14" spans="1:11">
      <c r="A14" s="50">
        <v>155</v>
      </c>
      <c r="B14" s="51" t="s">
        <v>12</v>
      </c>
      <c r="C14" s="121">
        <f t="shared" si="0"/>
        <v>222</v>
      </c>
      <c r="D14" s="118">
        <f t="shared" si="1"/>
        <v>218.66666666666666</v>
      </c>
      <c r="E14" s="52">
        <f t="shared" si="2"/>
        <v>225.66666666666666</v>
      </c>
      <c r="F14" s="53">
        <f t="shared" si="3"/>
        <v>225.66666666666666</v>
      </c>
      <c r="G14" s="122">
        <v>222</v>
      </c>
      <c r="H14" s="119">
        <v>215</v>
      </c>
      <c r="I14" s="120">
        <v>219</v>
      </c>
      <c r="J14" s="54">
        <v>243</v>
      </c>
      <c r="K14" s="52">
        <v>254</v>
      </c>
    </row>
    <row r="15" spans="1:11">
      <c r="A15" s="50">
        <v>157</v>
      </c>
      <c r="B15" s="51" t="s">
        <v>13</v>
      </c>
      <c r="C15" s="121">
        <f t="shared" si="0"/>
        <v>90</v>
      </c>
      <c r="D15" s="118">
        <f t="shared" si="1"/>
        <v>86.666666666666671</v>
      </c>
      <c r="E15" s="52">
        <f t="shared" si="2"/>
        <v>86.666666666666671</v>
      </c>
      <c r="F15" s="53">
        <f t="shared" si="3"/>
        <v>86.666666666666671</v>
      </c>
      <c r="G15" s="122">
        <v>90</v>
      </c>
      <c r="H15" s="119">
        <v>86</v>
      </c>
      <c r="I15" s="120">
        <v>84</v>
      </c>
      <c r="J15" s="54">
        <v>90</v>
      </c>
      <c r="K15" s="52">
        <v>88</v>
      </c>
    </row>
    <row r="16" spans="1:11">
      <c r="A16" s="50">
        <v>159</v>
      </c>
      <c r="B16" s="51" t="s">
        <v>14</v>
      </c>
      <c r="C16" s="121">
        <f t="shared" si="0"/>
        <v>34</v>
      </c>
      <c r="D16" s="118">
        <f t="shared" si="1"/>
        <v>34</v>
      </c>
      <c r="E16" s="52">
        <f t="shared" si="2"/>
        <v>35</v>
      </c>
      <c r="F16" s="53">
        <f t="shared" si="3"/>
        <v>35</v>
      </c>
      <c r="G16" s="122">
        <v>33</v>
      </c>
      <c r="H16" s="119">
        <v>35</v>
      </c>
      <c r="I16" s="120">
        <v>34</v>
      </c>
      <c r="J16" s="54">
        <v>36</v>
      </c>
      <c r="K16" s="52">
        <v>34</v>
      </c>
    </row>
    <row r="17" spans="1:11">
      <c r="A17" s="50">
        <v>164</v>
      </c>
      <c r="B17" s="51" t="s">
        <v>15</v>
      </c>
      <c r="C17" s="121">
        <f t="shared" si="0"/>
        <v>36</v>
      </c>
      <c r="D17" s="118">
        <f t="shared" si="1"/>
        <v>34.666666666666664</v>
      </c>
      <c r="E17" s="52">
        <f t="shared" si="2"/>
        <v>36</v>
      </c>
      <c r="F17" s="53">
        <f t="shared" si="3"/>
        <v>36</v>
      </c>
      <c r="G17" s="122">
        <v>36</v>
      </c>
      <c r="H17" s="119">
        <v>33</v>
      </c>
      <c r="I17" s="120">
        <v>35</v>
      </c>
      <c r="J17" s="54">
        <v>40</v>
      </c>
      <c r="K17" s="52">
        <v>40</v>
      </c>
    </row>
    <row r="18" spans="1:11">
      <c r="A18" s="50">
        <v>168</v>
      </c>
      <c r="B18" s="51" t="s">
        <v>16</v>
      </c>
      <c r="C18" s="121">
        <f t="shared" si="0"/>
        <v>65.333333333333329</v>
      </c>
      <c r="D18" s="118">
        <f t="shared" si="1"/>
        <v>65.333333333333329</v>
      </c>
      <c r="E18" s="52">
        <f t="shared" si="2"/>
        <v>71.333333333333329</v>
      </c>
      <c r="F18" s="53">
        <f t="shared" si="3"/>
        <v>71.333333333333329</v>
      </c>
      <c r="G18" s="122">
        <v>58</v>
      </c>
      <c r="H18" s="119">
        <v>64</v>
      </c>
      <c r="I18" s="120">
        <v>74</v>
      </c>
      <c r="J18" s="54">
        <v>76</v>
      </c>
      <c r="K18" s="52">
        <v>81</v>
      </c>
    </row>
    <row r="19" spans="1:11">
      <c r="A19" s="50">
        <v>178</v>
      </c>
      <c r="B19" s="51" t="s">
        <v>17</v>
      </c>
      <c r="C19" s="121">
        <f t="shared" si="0"/>
        <v>124.33333333333333</v>
      </c>
      <c r="D19" s="118">
        <f t="shared" si="1"/>
        <v>124.33333333333333</v>
      </c>
      <c r="E19" s="52">
        <f t="shared" si="2"/>
        <v>127</v>
      </c>
      <c r="F19" s="53">
        <f t="shared" si="3"/>
        <v>126.33333333333333</v>
      </c>
      <c r="G19" s="122">
        <v>119</v>
      </c>
      <c r="H19" s="119">
        <v>127</v>
      </c>
      <c r="I19" s="120">
        <v>127</v>
      </c>
      <c r="J19" s="54">
        <v>125</v>
      </c>
      <c r="K19" s="52">
        <v>125</v>
      </c>
    </row>
    <row r="20" spans="1:11">
      <c r="A20" s="50">
        <v>198</v>
      </c>
      <c r="B20" s="51" t="s">
        <v>18</v>
      </c>
      <c r="C20" s="121">
        <f t="shared" si="0"/>
        <v>51.666666666666664</v>
      </c>
      <c r="D20" s="118">
        <f t="shared" si="1"/>
        <v>51.666666666666664</v>
      </c>
      <c r="E20" s="52">
        <f t="shared" si="2"/>
        <v>52.666666666666664</v>
      </c>
      <c r="F20" s="53">
        <f t="shared" si="3"/>
        <v>52.666666666666664</v>
      </c>
      <c r="G20" s="122">
        <v>51</v>
      </c>
      <c r="H20" s="119">
        <v>51</v>
      </c>
      <c r="I20" s="120">
        <v>53</v>
      </c>
      <c r="J20" s="54">
        <v>54</v>
      </c>
      <c r="K20" s="52">
        <v>54</v>
      </c>
    </row>
    <row r="21" spans="1:11">
      <c r="A21" s="50">
        <v>199</v>
      </c>
      <c r="B21" s="51" t="s">
        <v>19</v>
      </c>
      <c r="C21" s="121">
        <f t="shared" si="0"/>
        <v>176.66666666666666</v>
      </c>
      <c r="D21" s="118">
        <f t="shared" si="1"/>
        <v>176.66666666666666</v>
      </c>
      <c r="E21" s="52">
        <f t="shared" si="2"/>
        <v>180</v>
      </c>
      <c r="F21" s="53">
        <f t="shared" si="3"/>
        <v>179.33333333333334</v>
      </c>
      <c r="G21" s="122">
        <v>173</v>
      </c>
      <c r="H21" s="119">
        <v>180</v>
      </c>
      <c r="I21" s="120">
        <v>177</v>
      </c>
      <c r="J21" s="54">
        <v>181</v>
      </c>
      <c r="K21" s="52">
        <v>174</v>
      </c>
    </row>
    <row r="22" spans="1:11">
      <c r="A22" s="50">
        <v>207</v>
      </c>
      <c r="B22" s="51" t="s">
        <v>20</v>
      </c>
      <c r="C22" s="121">
        <f t="shared" si="0"/>
        <v>429.66666666666669</v>
      </c>
      <c r="D22" s="118">
        <f t="shared" si="1"/>
        <v>429.66666666666669</v>
      </c>
      <c r="E22" s="52">
        <f t="shared" si="2"/>
        <v>434</v>
      </c>
      <c r="F22" s="53">
        <f t="shared" si="3"/>
        <v>430.66666666666669</v>
      </c>
      <c r="G22" s="122">
        <v>424</v>
      </c>
      <c r="H22" s="119">
        <v>434</v>
      </c>
      <c r="I22" s="120">
        <v>431</v>
      </c>
      <c r="J22" s="54">
        <v>427</v>
      </c>
      <c r="K22" s="52">
        <v>429</v>
      </c>
    </row>
    <row r="23" spans="1:11">
      <c r="A23" s="50">
        <v>246</v>
      </c>
      <c r="B23" s="51" t="s">
        <v>21</v>
      </c>
      <c r="C23" s="121">
        <f t="shared" si="0"/>
        <v>65</v>
      </c>
      <c r="D23" s="118">
        <f t="shared" si="1"/>
        <v>65</v>
      </c>
      <c r="E23" s="52">
        <f t="shared" si="2"/>
        <v>67.666666666666671</v>
      </c>
      <c r="F23" s="53">
        <f t="shared" si="3"/>
        <v>67.666666666666671</v>
      </c>
      <c r="G23" s="122">
        <v>62</v>
      </c>
      <c r="H23" s="119">
        <v>67</v>
      </c>
      <c r="I23" s="120">
        <v>66</v>
      </c>
      <c r="J23" s="54">
        <v>70</v>
      </c>
      <c r="K23" s="52">
        <v>72</v>
      </c>
    </row>
    <row r="24" spans="1:11">
      <c r="A24" s="50">
        <v>264</v>
      </c>
      <c r="B24" s="51" t="s">
        <v>22</v>
      </c>
      <c r="C24" s="121">
        <f t="shared" si="0"/>
        <v>65</v>
      </c>
      <c r="D24" s="118">
        <f t="shared" si="1"/>
        <v>63.333333333333336</v>
      </c>
      <c r="E24" s="52">
        <f t="shared" si="2"/>
        <v>64</v>
      </c>
      <c r="F24" s="53">
        <f t="shared" si="3"/>
        <v>64</v>
      </c>
      <c r="G24" s="122">
        <v>65</v>
      </c>
      <c r="H24" s="119">
        <v>60</v>
      </c>
      <c r="I24" s="120">
        <v>65</v>
      </c>
      <c r="J24" s="54">
        <v>67</v>
      </c>
      <c r="K24" s="52">
        <v>60</v>
      </c>
    </row>
    <row r="25" spans="1:11">
      <c r="A25" s="50">
        <v>266</v>
      </c>
      <c r="B25" s="51" t="s">
        <v>23</v>
      </c>
      <c r="C25" s="121">
        <f t="shared" si="0"/>
        <v>64</v>
      </c>
      <c r="D25" s="118">
        <f t="shared" si="1"/>
        <v>62</v>
      </c>
      <c r="E25" s="52">
        <f t="shared" si="2"/>
        <v>62.333333333333336</v>
      </c>
      <c r="F25" s="53">
        <f t="shared" si="3"/>
        <v>62.333333333333336</v>
      </c>
      <c r="G25" s="122">
        <v>64</v>
      </c>
      <c r="H25" s="119">
        <v>62</v>
      </c>
      <c r="I25" s="120">
        <v>60</v>
      </c>
      <c r="J25" s="54">
        <v>65</v>
      </c>
      <c r="K25" s="52">
        <v>66</v>
      </c>
    </row>
    <row r="26" spans="1:11">
      <c r="A26" s="50">
        <v>269</v>
      </c>
      <c r="B26" s="51" t="s">
        <v>24</v>
      </c>
      <c r="C26" s="121">
        <f t="shared" si="0"/>
        <v>8.6666666666666661</v>
      </c>
      <c r="D26" s="118">
        <f t="shared" si="1"/>
        <v>8.6666666666666661</v>
      </c>
      <c r="E26" s="52">
        <f t="shared" si="2"/>
        <v>9</v>
      </c>
      <c r="F26" s="53">
        <f t="shared" si="3"/>
        <v>9</v>
      </c>
      <c r="G26" s="122">
        <v>7</v>
      </c>
      <c r="H26" s="119">
        <v>9</v>
      </c>
      <c r="I26" s="120">
        <v>10</v>
      </c>
      <c r="J26" s="54">
        <v>8</v>
      </c>
      <c r="K26" s="52">
        <v>8</v>
      </c>
    </row>
    <row r="27" spans="1:11">
      <c r="A27" s="50">
        <v>288</v>
      </c>
      <c r="B27" s="51" t="s">
        <v>26</v>
      </c>
      <c r="C27" s="121">
        <f t="shared" si="0"/>
        <v>70</v>
      </c>
      <c r="D27" s="118">
        <f t="shared" si="1"/>
        <v>69</v>
      </c>
      <c r="E27" s="52">
        <f t="shared" si="2"/>
        <v>70</v>
      </c>
      <c r="F27" s="53">
        <f t="shared" si="3"/>
        <v>69</v>
      </c>
      <c r="G27" s="122">
        <v>70</v>
      </c>
      <c r="H27" s="119">
        <v>70</v>
      </c>
      <c r="I27" s="120">
        <v>67</v>
      </c>
      <c r="J27" s="54">
        <v>70</v>
      </c>
      <c r="K27" s="52">
        <v>69</v>
      </c>
    </row>
    <row r="28" spans="1:11">
      <c r="A28" s="50">
        <v>291</v>
      </c>
      <c r="B28" s="51" t="s">
        <v>27</v>
      </c>
      <c r="C28" s="121">
        <f t="shared" si="0"/>
        <v>55</v>
      </c>
      <c r="D28" s="118">
        <f t="shared" si="1"/>
        <v>54</v>
      </c>
      <c r="E28" s="52">
        <f t="shared" si="2"/>
        <v>54</v>
      </c>
      <c r="F28" s="53">
        <f t="shared" si="3"/>
        <v>54</v>
      </c>
      <c r="G28" s="122">
        <v>55</v>
      </c>
      <c r="H28" s="119">
        <v>53</v>
      </c>
      <c r="I28" s="120">
        <v>54</v>
      </c>
      <c r="J28" s="54">
        <v>55</v>
      </c>
      <c r="K28" s="52">
        <v>67</v>
      </c>
    </row>
    <row r="29" spans="1:11">
      <c r="A29" s="50">
        <v>305</v>
      </c>
      <c r="B29" s="51" t="s">
        <v>28</v>
      </c>
      <c r="C29" s="121">
        <f t="shared" si="0"/>
        <v>68.666666666666671</v>
      </c>
      <c r="D29" s="118">
        <f t="shared" si="1"/>
        <v>68.666666666666671</v>
      </c>
      <c r="E29" s="52">
        <f t="shared" si="2"/>
        <v>72</v>
      </c>
      <c r="F29" s="53">
        <f t="shared" si="3"/>
        <v>68.333333333333329</v>
      </c>
      <c r="G29" s="122">
        <v>64</v>
      </c>
      <c r="H29" s="119">
        <v>72</v>
      </c>
      <c r="I29" s="120">
        <v>70</v>
      </c>
      <c r="J29" s="54">
        <v>63</v>
      </c>
      <c r="K29" s="52">
        <v>55</v>
      </c>
    </row>
    <row r="30" spans="1:11">
      <c r="A30" s="50">
        <v>307</v>
      </c>
      <c r="B30" s="51" t="s">
        <v>29</v>
      </c>
      <c r="C30" s="121">
        <f t="shared" si="0"/>
        <v>37.333333333333336</v>
      </c>
      <c r="D30" s="118">
        <f t="shared" si="1"/>
        <v>37.333333333333336</v>
      </c>
      <c r="E30" s="52">
        <f t="shared" si="2"/>
        <v>40</v>
      </c>
      <c r="F30" s="53">
        <f t="shared" si="3"/>
        <v>40</v>
      </c>
      <c r="G30" s="122">
        <v>33</v>
      </c>
      <c r="H30" s="119">
        <v>37</v>
      </c>
      <c r="I30" s="120">
        <v>42</v>
      </c>
      <c r="J30" s="54">
        <v>41</v>
      </c>
      <c r="K30" s="52">
        <v>41</v>
      </c>
    </row>
    <row r="31" spans="1:11">
      <c r="A31" s="50">
        <v>315</v>
      </c>
      <c r="B31" s="51" t="s">
        <v>30</v>
      </c>
      <c r="C31" s="121">
        <f t="shared" si="0"/>
        <v>136.66666666666666</v>
      </c>
      <c r="D31" s="118">
        <f t="shared" si="1"/>
        <v>136.66666666666666</v>
      </c>
      <c r="E31" s="52">
        <f t="shared" si="2"/>
        <v>138</v>
      </c>
      <c r="F31" s="53">
        <f t="shared" si="3"/>
        <v>137.66666666666666</v>
      </c>
      <c r="G31" s="122">
        <v>136</v>
      </c>
      <c r="H31" s="119">
        <v>138</v>
      </c>
      <c r="I31" s="120">
        <v>136</v>
      </c>
      <c r="J31" s="54">
        <v>139</v>
      </c>
      <c r="K31" s="52">
        <v>137</v>
      </c>
    </row>
    <row r="32" spans="1:11">
      <c r="A32" s="50">
        <v>317</v>
      </c>
      <c r="B32" s="51" t="s">
        <v>31</v>
      </c>
      <c r="C32" s="121">
        <f t="shared" si="0"/>
        <v>157.33333333333334</v>
      </c>
      <c r="D32" s="118">
        <f t="shared" si="1"/>
        <v>157.33333333333334</v>
      </c>
      <c r="E32" s="52">
        <f t="shared" si="2"/>
        <v>158</v>
      </c>
      <c r="F32" s="53">
        <f t="shared" si="3"/>
        <v>157.33333333333334</v>
      </c>
      <c r="G32" s="122">
        <v>157</v>
      </c>
      <c r="H32" s="119">
        <v>158</v>
      </c>
      <c r="I32" s="120">
        <v>157</v>
      </c>
      <c r="J32" s="54">
        <v>157</v>
      </c>
      <c r="K32" s="52">
        <v>158</v>
      </c>
    </row>
    <row r="33" spans="1:11">
      <c r="A33" s="50">
        <v>330</v>
      </c>
      <c r="B33" s="51" t="s">
        <v>32</v>
      </c>
      <c r="C33" s="121">
        <f t="shared" si="0"/>
        <v>163</v>
      </c>
      <c r="D33" s="118">
        <f t="shared" si="1"/>
        <v>161.33333333333334</v>
      </c>
      <c r="E33" s="52">
        <f t="shared" si="2"/>
        <v>163.33333333333334</v>
      </c>
      <c r="F33" s="53">
        <f t="shared" si="3"/>
        <v>163.33333333333334</v>
      </c>
      <c r="G33" s="122">
        <v>163</v>
      </c>
      <c r="H33" s="119">
        <v>160</v>
      </c>
      <c r="I33" s="120">
        <v>161</v>
      </c>
      <c r="J33" s="54">
        <v>169</v>
      </c>
      <c r="K33" s="52">
        <v>170</v>
      </c>
    </row>
    <row r="34" spans="1:11">
      <c r="A34" s="50">
        <v>335</v>
      </c>
      <c r="B34" s="51" t="s">
        <v>33</v>
      </c>
      <c r="C34" s="121">
        <f t="shared" si="0"/>
        <v>47.666666666666664</v>
      </c>
      <c r="D34" s="118">
        <f t="shared" si="1"/>
        <v>47.666666666666664</v>
      </c>
      <c r="E34" s="52">
        <f t="shared" si="2"/>
        <v>49</v>
      </c>
      <c r="F34" s="53">
        <f t="shared" si="3"/>
        <v>47.666666666666664</v>
      </c>
      <c r="G34" s="122">
        <v>45</v>
      </c>
      <c r="H34" s="119">
        <v>49</v>
      </c>
      <c r="I34" s="120">
        <v>49</v>
      </c>
      <c r="J34" s="54">
        <v>45</v>
      </c>
      <c r="K34" s="52">
        <v>43</v>
      </c>
    </row>
    <row r="35" spans="1:11">
      <c r="A35" s="50">
        <v>640</v>
      </c>
      <c r="B35" s="51" t="s">
        <v>34</v>
      </c>
      <c r="C35" s="121">
        <f t="shared" si="0"/>
        <v>56</v>
      </c>
      <c r="D35" s="118">
        <f t="shared" si="1"/>
        <v>53.666666666666664</v>
      </c>
      <c r="E35" s="52">
        <f t="shared" si="2"/>
        <v>53</v>
      </c>
      <c r="F35" s="53">
        <f t="shared" si="3"/>
        <v>52</v>
      </c>
      <c r="G35" s="122">
        <v>56</v>
      </c>
      <c r="H35" s="119">
        <v>53</v>
      </c>
      <c r="I35" s="120">
        <v>52</v>
      </c>
      <c r="J35" s="54">
        <v>51</v>
      </c>
      <c r="K35" s="52">
        <v>59</v>
      </c>
    </row>
    <row r="36" spans="1:11">
      <c r="A36" s="50">
        <v>655</v>
      </c>
      <c r="B36" s="51" t="s">
        <v>35</v>
      </c>
      <c r="C36" s="121">
        <f t="shared" si="0"/>
        <v>28</v>
      </c>
      <c r="D36" s="118">
        <f t="shared" si="1"/>
        <v>25.666666666666668</v>
      </c>
      <c r="E36" s="52">
        <f t="shared" si="2"/>
        <v>26</v>
      </c>
      <c r="F36" s="53">
        <f t="shared" si="3"/>
        <v>24.333333333333332</v>
      </c>
      <c r="G36" s="122">
        <v>28</v>
      </c>
      <c r="H36" s="119">
        <v>26</v>
      </c>
      <c r="I36" s="120">
        <v>23</v>
      </c>
      <c r="J36" s="54">
        <v>24</v>
      </c>
      <c r="K36" s="52">
        <v>22</v>
      </c>
    </row>
    <row r="37" spans="1:11">
      <c r="A37" s="50">
        <v>680</v>
      </c>
      <c r="B37" s="51" t="s">
        <v>36</v>
      </c>
      <c r="C37" s="121">
        <f t="shared" si="0"/>
        <v>11.333333333333334</v>
      </c>
      <c r="D37" s="118">
        <f t="shared" si="1"/>
        <v>11.333333333333334</v>
      </c>
      <c r="E37" s="52">
        <f t="shared" si="2"/>
        <v>14.666666666666666</v>
      </c>
      <c r="F37" s="53">
        <f t="shared" si="3"/>
        <v>14.666666666666666</v>
      </c>
      <c r="G37" s="126">
        <v>9</v>
      </c>
      <c r="H37" s="119">
        <v>11</v>
      </c>
      <c r="I37" s="120">
        <v>14</v>
      </c>
      <c r="J37" s="54">
        <v>19</v>
      </c>
      <c r="K37" s="52">
        <v>22</v>
      </c>
    </row>
    <row r="38" spans="1:11">
      <c r="A38" s="50">
        <v>695</v>
      </c>
      <c r="B38" s="51" t="s">
        <v>37</v>
      </c>
      <c r="C38" s="121">
        <f t="shared" si="0"/>
        <v>91.666666666666671</v>
      </c>
      <c r="D38" s="118">
        <f t="shared" si="1"/>
        <v>91.666666666666671</v>
      </c>
      <c r="E38" s="52">
        <f t="shared" si="2"/>
        <v>93</v>
      </c>
      <c r="F38" s="53">
        <f t="shared" si="3"/>
        <v>91.666666666666671</v>
      </c>
      <c r="G38" s="118">
        <v>91</v>
      </c>
      <c r="H38" s="119">
        <v>93</v>
      </c>
      <c r="I38" s="120">
        <v>91</v>
      </c>
      <c r="J38" s="54">
        <v>91</v>
      </c>
      <c r="K38" s="52">
        <v>91</v>
      </c>
    </row>
    <row r="39" spans="1:11">
      <c r="A39" s="50">
        <v>766</v>
      </c>
      <c r="B39" s="51" t="s">
        <v>40</v>
      </c>
      <c r="C39" s="121">
        <f t="shared" si="0"/>
        <v>20</v>
      </c>
      <c r="D39" s="118">
        <f t="shared" si="1"/>
        <v>19</v>
      </c>
      <c r="E39" s="52">
        <f t="shared" si="2"/>
        <v>18.666666666666668</v>
      </c>
      <c r="F39" s="53">
        <f t="shared" si="3"/>
        <v>18.666666666666668</v>
      </c>
      <c r="G39" s="118">
        <v>20</v>
      </c>
      <c r="H39" s="119">
        <v>18</v>
      </c>
      <c r="I39" s="120">
        <v>19</v>
      </c>
      <c r="J39" s="54">
        <v>19</v>
      </c>
      <c r="K39" s="52">
        <v>21</v>
      </c>
    </row>
    <row r="40" spans="1:11">
      <c r="A40" s="50">
        <v>999</v>
      </c>
      <c r="B40" s="51" t="s">
        <v>39</v>
      </c>
      <c r="C40" s="121">
        <f>SUM(C3:C39)</f>
        <v>3249.6666666666661</v>
      </c>
      <c r="D40" s="121">
        <f>SUM(D3:D39)</f>
        <v>3214.6666666666665</v>
      </c>
      <c r="E40" s="52">
        <f t="shared" ref="E40:F40" si="4">SUM(E3:E39)</f>
        <v>3270.6666666666665</v>
      </c>
      <c r="F40" s="52">
        <f t="shared" si="4"/>
        <v>3235.9999999999995</v>
      </c>
      <c r="G40" s="120">
        <f>SUM(G3:G39)</f>
        <v>3198</v>
      </c>
      <c r="H40" s="120">
        <f>SUM(H3:H39)</f>
        <v>3230</v>
      </c>
      <c r="I40" s="120">
        <f>SUM(I3:I39)</f>
        <v>3216</v>
      </c>
      <c r="J40" s="54">
        <f>SUM(J3:J39)</f>
        <v>3262</v>
      </c>
      <c r="K40" s="52">
        <v>3281</v>
      </c>
    </row>
    <row r="41" spans="1:11">
      <c r="A41" s="19"/>
      <c r="C41" s="8"/>
      <c r="D41" s="18"/>
      <c r="E41" s="18"/>
      <c r="F41" s="18"/>
      <c r="G41" s="18"/>
      <c r="H41" s="18"/>
      <c r="I41" s="49"/>
      <c r="J41" s="49"/>
      <c r="K41" s="8"/>
    </row>
  </sheetData>
  <sortState xmlns:xlrd2="http://schemas.microsoft.com/office/spreadsheetml/2017/richdata2" ref="A3:K40">
    <sortCondition ref="A3:A40"/>
  </sortState>
  <pageMargins left="0.45" right="0.17" top="0.61" bottom="1" header="0.35" footer="0.5"/>
  <pageSetup scale="6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DESE-231-68274</_dlc_DocId>
    <_dlc_DocIdUrl xmlns="733efe1c-5bbe-4968-87dc-d400e65c879f">
      <Url>https://sharepoint.doemass.org/ese/webteam/cps/_layouts/DocIdRedir.aspx?ID=DESE-231-68274</Url>
      <Description>DESE-231-68274</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63E93D6-7B09-4A8D-BBDB-8B8A5F3DF312}">
  <ds:schemaRefs>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http://purl.org/dc/terms/"/>
    <ds:schemaRef ds:uri="http://schemas.openxmlformats.org/package/2006/metadata/core-properties"/>
    <ds:schemaRef ds:uri="14c63040-5e06-4c4a-8b07-ca5832d9b241"/>
    <ds:schemaRef ds:uri="http://www.w3.org/XML/1998/namespace"/>
    <ds:schemaRef ds:uri="http://purl.org/dc/dcmityp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55A84172-1C6B-4B46-ABA9-01DC96A850DE}">
  <ds:schemaRefs>
    <ds:schemaRef ds:uri="http://schemas.microsoft.com/sharepoint/v3/contenttype/forms"/>
  </ds:schemaRefs>
</ds:datastoreItem>
</file>

<file path=customXml/itemProps3.xml><?xml version="1.0" encoding="utf-8"?>
<ds:datastoreItem xmlns:ds="http://schemas.openxmlformats.org/officeDocument/2006/customXml" ds:itemID="{65056107-EF2F-45C2-A2DC-5F75F7CE7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9C5078-29E0-4E0C-B2A3-74EE90FEB46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FY21 Final Allocations </vt:lpstr>
      <vt:lpstr>FY21 Budget Assumptions</vt:lpstr>
      <vt:lpstr>FY21 Final Calculations</vt:lpstr>
      <vt:lpstr>Enrollment Trend</vt:lpstr>
      <vt:lpstr>DATA21</vt:lpstr>
      <vt:lpstr>enro</vt:lpstr>
      <vt:lpstr>PPHH21</vt:lpstr>
      <vt:lpstr>'Enrollment Trend'!Print_Area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FY2021 METCO Allocations</dc:title>
  <dc:creator>DESE</dc:creator>
  <cp:lastModifiedBy>Zou, Dong (EOE)</cp:lastModifiedBy>
  <cp:lastPrinted>2019-05-17T16:11:28Z</cp:lastPrinted>
  <dcterms:created xsi:type="dcterms:W3CDTF">2006-07-03T13:49:26Z</dcterms:created>
  <dcterms:modified xsi:type="dcterms:W3CDTF">2021-02-11T22:22:13Z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11 2021</vt:lpwstr>
  </property>
</Properties>
</file>