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updateLinks="never" codeName="ThisWorkbook" defaultThemeVersion="124226"/>
  <mc:AlternateContent xmlns:mc="http://schemas.openxmlformats.org/markup-compatibility/2006">
    <mc:Choice Requires="x15">
      <x15ac:absPath xmlns:x15ac="http://schemas.microsoft.com/office/spreadsheetml/2010/11/ac" url="C:\Users\dzou\Desktop\20664\"/>
    </mc:Choice>
  </mc:AlternateContent>
  <xr:revisionPtr revIDLastSave="0" documentId="13_ncr:1_{ADEE82E3-25D7-4766-A810-ED99F18DFC16}" xr6:coauthVersionLast="45" xr6:coauthVersionMax="47" xr10:uidLastSave="{00000000-0000-0000-0000-000000000000}"/>
  <workbookProtection workbookAlgorithmName="SHA-512" workbookHashValue="3dB+V5C1Gz6r6Do84o9tQOeM9svu5+21K73ERQ1MHf68zKzylec1GtNeLY6cbO8Go7qgFuPkh433olWFdyv33g==" workbookSaltValue="r7ufT3f8XdurF/9GfmQyQQ==" workbookSpinCount="100000" lockStructure="1"/>
  <bookViews>
    <workbookView xWindow="-120" yWindow="-120" windowWidth="29040" windowHeight="15840" tabRatio="940" xr2:uid="{00000000-000D-0000-FFFF-FFFF00000000}"/>
  </bookViews>
  <sheets>
    <sheet name="Cover" sheetId="81" r:id="rId1"/>
    <sheet name=" Budget" sheetId="77" r:id="rId2"/>
    <sheet name=" Match Budget" sheetId="83" r:id="rId3"/>
    <sheet name="Summary" sheetId="78" r:id="rId4"/>
    <sheet name="State Grant - ISA crosswalk " sheetId="113" r:id="rId5"/>
    <sheet name="Indirect Cost Calculator" sheetId="47" r:id="rId6"/>
    <sheet name="DROP-DOWNS" sheetId="7" state="hidden" r:id="rId7"/>
  </sheets>
  <externalReferences>
    <externalReference r:id="rId8"/>
    <externalReference r:id="rId9"/>
    <externalReference r:id="rId10"/>
    <externalReference r:id="rId11"/>
    <externalReference r:id="rId12"/>
    <externalReference r:id="rId13"/>
    <externalReference r:id="rId14"/>
    <externalReference r:id="rId15"/>
  </externalReferences>
  <definedNames>
    <definedName name="aaa" localSheetId="4">#REF!</definedName>
    <definedName name="aaa">#REF!</definedName>
    <definedName name="ABE_2">'DROP-DOWNS'!$B$1:$B$20</definedName>
    <definedName name="ABE_CLASS_PLAN">'DROP-DOWNS'!$B$2:$B$19</definedName>
    <definedName name="AdminSal">[1]dropdowns!$B$3:$B$5</definedName>
    <definedName name="apples">'DROP-DOWNS'!$A$3:$A$10</definedName>
    <definedName name="CALCSubGrantee" localSheetId="4">#REF!</definedName>
    <definedName name="CALCSubGrantee">#REF!</definedName>
    <definedName name="ContrServ">[1]dropdowns!$B$39:$B$47</definedName>
    <definedName name="CORE_ABE">'DROP-DOWNS'!$B$2:$B$19</definedName>
    <definedName name="CORE_ABE_DROP_DOWN_LIST">'DROP-DOWNS'!$B$2:$B$19</definedName>
    <definedName name="Core_ESOL">'DROP-DOWNS'!$F$2:$F$4</definedName>
    <definedName name="dataDistr">[2]DataDistrictList!$A$2:$P$79</definedName>
    <definedName name="ESOL">'DROP-DOWNS'!$A$3:$A$10</definedName>
    <definedName name="ESOL_2">'DROP-DOWNS'!$F$1:$F$15</definedName>
    <definedName name="ESOL2">'DROP-DOWNS'!$F$1:$F$4</definedName>
    <definedName name="fruits" localSheetId="4">'[3]DROP-DOWNS'!$A$3:$A$10</definedName>
    <definedName name="fruits">'DROP-DOWNS'!$A$3:$A$10</definedName>
    <definedName name="fruity">'DROP-DOWNS'!$A$3:$A$10</definedName>
    <definedName name="fund_list">[4]Fund_List!$A$2:$A$8</definedName>
    <definedName name="IELCE">'DROP-DOWNS'!$D$2:$D$4</definedName>
    <definedName name="IET">'DROP-DOWNS'!$D$2</definedName>
    <definedName name="IET_2">'DROP-DOWNS'!$C$1:$C$2</definedName>
    <definedName name="IET_CLASS_PLAM" localSheetId="1">#REF!</definedName>
    <definedName name="IET_CLASS_PLAM" localSheetId="2">#REF!</definedName>
    <definedName name="IET_CLASS_PLAM" localSheetId="4">#REF!</definedName>
    <definedName name="IET_CLASS_PLAM" localSheetId="3">#REF!</definedName>
    <definedName name="IET_CLASS_PLAM">#REF!</definedName>
    <definedName name="InstrSal">[1]dropdowns!$B$7:$B$18</definedName>
    <definedName name="Math" localSheetId="4">'State Grant - ISA crosswalk '!fruits</definedName>
    <definedName name="Math">fruits</definedName>
    <definedName name="Months">'DROP-DOWNS'!$H$1:$H$13</definedName>
    <definedName name="my_fund" localSheetId="1">#REF!</definedName>
    <definedName name="my_fund" localSheetId="2">#REF!</definedName>
    <definedName name="my_fund" localSheetId="4">#REF!</definedName>
    <definedName name="my_fund" localSheetId="3">#REF!</definedName>
    <definedName name="my_fund">#REF!</definedName>
    <definedName name="Other">[1]dropdowns!$B$58:$B$70</definedName>
    <definedName name="ParentInvolvement" localSheetId="1">'[5]770 Form 1'!#REF!</definedName>
    <definedName name="ParentInvolvement" localSheetId="2">'[5]770 Form 1'!#REF!</definedName>
    <definedName name="ParentInvolvement" localSheetId="4">'[5]770 Form 1'!#REF!</definedName>
    <definedName name="ParentInvolvement" localSheetId="3">'[5]770 Form 1'!#REF!</definedName>
    <definedName name="ParentInvolvement">'[5]770 Form 1'!#REF!</definedName>
    <definedName name="ParentInvperSchl" localSheetId="1">'[5]770 Form 1'!#REF!</definedName>
    <definedName name="ParentInvperSchl" localSheetId="2">'[5]770 Form 1'!#REF!</definedName>
    <definedName name="ParentInvperSchl" localSheetId="4">'[5]770 Form 1'!#REF!</definedName>
    <definedName name="ParentInvperSchl" localSheetId="3">'[5]770 Form 1'!#REF!</definedName>
    <definedName name="ParentInvperSchl">'[5]770 Form 1'!#REF!</definedName>
    <definedName name="Primary240">[1]dropdowns!$C$2:$C$17</definedName>
    <definedName name="_xlnm.Print_Area" localSheetId="5" xml:space="preserve">                                      'Indirect Cost Calculator'!$A$1:$E$31</definedName>
    <definedName name="_xlnm.Print_Titles" localSheetId="3">Summary!$3:$3</definedName>
    <definedName name="Range" localSheetId="1">#REF!</definedName>
    <definedName name="Range" localSheetId="2">#REF!</definedName>
    <definedName name="Range" localSheetId="4">#REF!</definedName>
    <definedName name="Range" localSheetId="3">#REF!</definedName>
    <definedName name="Range">#REF!</definedName>
    <definedName name="Range1" localSheetId="1">#REF!</definedName>
    <definedName name="Range1" localSheetId="2">#REF!</definedName>
    <definedName name="Range1" localSheetId="4">#REF!</definedName>
    <definedName name="Range1" localSheetId="3">#REF!</definedName>
    <definedName name="Range1">#REF!</definedName>
    <definedName name="RESERVATIONS" localSheetId="1">#REF!</definedName>
    <definedName name="RESERVATIONS" localSheetId="2">#REF!</definedName>
    <definedName name="RESERVATIONS" localSheetId="4">#REF!</definedName>
    <definedName name="RESERVATIONS" localSheetId="3">#REF!</definedName>
    <definedName name="RESERVATIONS">#REF!</definedName>
    <definedName name="Select">"this,that,other"</definedName>
    <definedName name="Select_Core">'DROP-DOWNS'!$B$1:$B$19</definedName>
    <definedName name="Stipends">[1]dropdowns!$B$26:$B$30</definedName>
    <definedName name="SupplMat">[1]dropdowns!$B$49:$B$56</definedName>
    <definedName name="SuppSal">[1]dropdowns!$B$20:$B$24</definedName>
    <definedName name="T" localSheetId="1">'[5]770 Form 1'!#REF!</definedName>
    <definedName name="T" localSheetId="2">'[5]770 Form 1'!#REF!</definedName>
    <definedName name="T" localSheetId="4">'[5]770 Form 1'!#REF!</definedName>
    <definedName name="T" localSheetId="3">'[5]770 Form 1'!#REF!</definedName>
    <definedName name="T">'[5]770 Form 1'!#REF!</definedName>
    <definedName name="test" localSheetId="1">#REF!</definedName>
    <definedName name="test" localSheetId="2">#REF!</definedName>
    <definedName name="test" localSheetId="4">#REF!</definedName>
    <definedName name="test" localSheetId="3">#REF!</definedName>
    <definedName name="test">#REF!</definedName>
    <definedName name="Test1" localSheetId="1">#REF!</definedName>
    <definedName name="Test1" localSheetId="2">#REF!</definedName>
    <definedName name="Test1" localSheetId="4">#REF!</definedName>
    <definedName name="Test1" localSheetId="3">#REF!</definedName>
    <definedName name="Test1">#REF!</definedName>
    <definedName name="TitleI" localSheetId="1">#REF!</definedName>
    <definedName name="TitleI" localSheetId="2">#REF!</definedName>
    <definedName name="TitleI" localSheetId="4">#REF!</definedName>
    <definedName name="TitleI" localSheetId="3">#REF!</definedName>
    <definedName name="TitleI">#REF!</definedName>
    <definedName name="TitleIIA" localSheetId="1">#REF!</definedName>
    <definedName name="TitleIIA" localSheetId="2">#REF!</definedName>
    <definedName name="TitleIIA" localSheetId="4">#REF!</definedName>
    <definedName name="TitleIIA" localSheetId="3">#REF!</definedName>
    <definedName name="TitleIIA">#REF!</definedName>
    <definedName name="TitleIID" localSheetId="1">#REF!</definedName>
    <definedName name="TitleIID" localSheetId="2">#REF!</definedName>
    <definedName name="TitleIID" localSheetId="4">#REF!</definedName>
    <definedName name="TitleIID" localSheetId="3">#REF!</definedName>
    <definedName name="TitleIID">#REF!</definedName>
    <definedName name="TitleIII" localSheetId="1">#REF!</definedName>
    <definedName name="TitleIII" localSheetId="2">#REF!</definedName>
    <definedName name="TitleIII" localSheetId="4">#REF!</definedName>
    <definedName name="TitleIII" localSheetId="3">#REF!</definedName>
    <definedName name="TitleIII">#REF!</definedName>
    <definedName name="TitleIV" localSheetId="1">#REF!</definedName>
    <definedName name="TitleIV" localSheetId="2">#REF!</definedName>
    <definedName name="TitleIV" localSheetId="4">#REF!</definedName>
    <definedName name="TitleIV" localSheetId="3">#REF!</definedName>
    <definedName name="TitleIV">#REF!</definedName>
    <definedName name="TitleV" localSheetId="1">#REF!</definedName>
    <definedName name="TitleV" localSheetId="2">#REF!</definedName>
    <definedName name="TitleV" localSheetId="4">#REF!</definedName>
    <definedName name="TitleV" localSheetId="3">#REF!</definedName>
    <definedName name="TitleV">#REF!</definedName>
    <definedName name="Travel">[1]dropdowns!$B$32:$B$37</definedName>
    <definedName name="valAddr1">[6]DataLookupValues!$B$8</definedName>
    <definedName name="valAllocation240">[1]DataLookupValues!$F$2</definedName>
    <definedName name="valCEIS240">'[1]6. CEIS 240'!$J$16</definedName>
    <definedName name="valCtyStZip">[6]DataLookupValues!$B$10</definedName>
    <definedName name="valDistr" localSheetId="4">[7]DataLookupValues!$B$6</definedName>
    <definedName name="valDistr">[8]DataLookupValues!$B$6</definedName>
    <definedName name="valDistrName">[6]DataLookupValues!$B$7</definedName>
    <definedName name="valemail">[6]DataLookupValues!$F$9</definedName>
    <definedName name="valM3">'[1]7. M3 240'!$J$24</definedName>
    <definedName name="valname">[6]DataLookupValues!$F$7</definedName>
    <definedName name="valorg4code">[6]DataLookupValues!$D$7</definedName>
    <definedName name="valphonenum">[6]DataLookupValues!$F$8</definedName>
    <definedName name="valProshare240">'[1]5. Equitable Services 240'!$K$50</definedName>
    <definedName name="veggies">'DROP-DOWNS'!$A$3:$A$10</definedName>
    <definedName name="WTF">'DROP-DOWNS'!$A$3:$A$10</definedName>
  </definedNames>
  <calcPr calcId="191028"/>
  <customWorkbookViews>
    <customWorkbookView name="wstevens-carter - Personal View" guid="{3AA004D7-1BCB-479A-9134-355EA2FAD760}" mergeInterval="0" personalView="1" maximized="1" xWindow="1" yWindow="1" windowWidth="1440" windowHeight="709" tabRatio="94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5" i="77" l="1"/>
  <c r="E7" i="113"/>
  <c r="E9" i="113"/>
  <c r="E23" i="113" s="1"/>
  <c r="D10" i="113" s="1"/>
  <c r="D23" i="113" s="1"/>
  <c r="D25" i="113" s="1"/>
  <c r="F23" i="113"/>
  <c r="J20" i="78" l="1"/>
  <c r="I16" i="113" s="1"/>
  <c r="F6" i="113" l="1"/>
  <c r="N24" i="77"/>
  <c r="N23" i="77"/>
  <c r="N22" i="77"/>
  <c r="N21" i="77"/>
  <c r="J36" i="78" l="1"/>
  <c r="J28" i="78"/>
  <c r="N75" i="77"/>
  <c r="N74" i="83" l="1"/>
  <c r="R65" i="83"/>
  <c r="R64" i="83"/>
  <c r="R63" i="83"/>
  <c r="R53" i="83"/>
  <c r="R52" i="83"/>
  <c r="R51" i="83"/>
  <c r="R50" i="83"/>
  <c r="R65" i="77"/>
  <c r="R64" i="77"/>
  <c r="R63" i="77"/>
  <c r="R53" i="77"/>
  <c r="R52" i="77"/>
  <c r="R51" i="77"/>
  <c r="R50" i="77"/>
  <c r="G2" i="78" l="1"/>
  <c r="E7" i="83" l="1"/>
  <c r="E5" i="83"/>
  <c r="D11" i="83"/>
  <c r="E7" i="77"/>
  <c r="E5" i="77"/>
  <c r="E9" i="83" l="1"/>
  <c r="E9" i="77"/>
  <c r="D11" i="47"/>
  <c r="J7" i="78" l="1"/>
  <c r="J6" i="78"/>
  <c r="J37" i="78" l="1"/>
  <c r="N32" i="83"/>
  <c r="R83" i="83"/>
  <c r="R72" i="83"/>
  <c r="T65" i="83"/>
  <c r="T64" i="83"/>
  <c r="T63" i="83"/>
  <c r="R60" i="83"/>
  <c r="U53" i="83"/>
  <c r="T53" i="83"/>
  <c r="U52" i="83"/>
  <c r="T52" i="83"/>
  <c r="U51" i="83"/>
  <c r="T51" i="83"/>
  <c r="U50" i="83"/>
  <c r="R38" i="83"/>
  <c r="O32" i="83"/>
  <c r="Q32" i="83" s="1"/>
  <c r="O31" i="83"/>
  <c r="R31" i="83" s="1"/>
  <c r="O27" i="83"/>
  <c r="R27" i="83" s="1"/>
  <c r="O26" i="83"/>
  <c r="R26" i="83" s="1"/>
  <c r="O25" i="83"/>
  <c r="R25" i="83" s="1"/>
  <c r="O24" i="83"/>
  <c r="R24" i="83" s="1"/>
  <c r="O23" i="83"/>
  <c r="R23" i="83" s="1"/>
  <c r="O22" i="83"/>
  <c r="R22" i="83" s="1"/>
  <c r="O21" i="83"/>
  <c r="R21" i="83" s="1"/>
  <c r="O17" i="83"/>
  <c r="R17" i="83" s="1"/>
  <c r="O16" i="83"/>
  <c r="R16" i="83" s="1"/>
  <c r="O15" i="83"/>
  <c r="Q15" i="83" s="1"/>
  <c r="T65" i="77"/>
  <c r="T63" i="77"/>
  <c r="T64" i="77"/>
  <c r="E96" i="77"/>
  <c r="F96" i="77" s="1"/>
  <c r="E94" i="77"/>
  <c r="F94" i="77" s="1"/>
  <c r="U53" i="77"/>
  <c r="U52" i="77"/>
  <c r="U51" i="77"/>
  <c r="U50" i="77"/>
  <c r="T53" i="77"/>
  <c r="T51" i="77"/>
  <c r="T52" i="77" l="1"/>
  <c r="E95" i="77"/>
  <c r="F95" i="77" s="1"/>
  <c r="T50" i="77"/>
  <c r="E93" i="77"/>
  <c r="F93" i="77" s="1"/>
  <c r="N22" i="83"/>
  <c r="N17" i="83"/>
  <c r="N26" i="83"/>
  <c r="N16" i="83"/>
  <c r="R66" i="77"/>
  <c r="R32" i="83"/>
  <c r="R33" i="83" s="1"/>
  <c r="T66" i="77"/>
  <c r="J30" i="78" s="1"/>
  <c r="Q17" i="83"/>
  <c r="R28" i="83"/>
  <c r="R66" i="83"/>
  <c r="R54" i="83"/>
  <c r="R15" i="83"/>
  <c r="R18" i="83" s="1"/>
  <c r="N24" i="83"/>
  <c r="N27" i="83"/>
  <c r="N31" i="83"/>
  <c r="N23" i="83"/>
  <c r="N15" i="83"/>
  <c r="N21" i="83"/>
  <c r="N25" i="83"/>
  <c r="T66" i="83"/>
  <c r="U85" i="83" s="1"/>
  <c r="Q22" i="83"/>
  <c r="Q24" i="83"/>
  <c r="Q26" i="83"/>
  <c r="T50" i="83"/>
  <c r="T54" i="83" s="1"/>
  <c r="Q16" i="83"/>
  <c r="Q31" i="83"/>
  <c r="Q33" i="83" s="1"/>
  <c r="R45" i="83" s="1"/>
  <c r="Q21" i="83"/>
  <c r="Q23" i="83"/>
  <c r="Q25" i="83"/>
  <c r="Q27" i="83"/>
  <c r="R54" i="77"/>
  <c r="J18" i="78" l="1"/>
  <c r="I14" i="113" s="1"/>
  <c r="G79" i="77"/>
  <c r="T54" i="77"/>
  <c r="Q18" i="83"/>
  <c r="T33" i="83"/>
  <c r="Q28" i="83"/>
  <c r="R43" i="83" s="1"/>
  <c r="B22" i="78"/>
  <c r="J21" i="78"/>
  <c r="I17" i="113" s="1"/>
  <c r="R72" i="77"/>
  <c r="J19" i="78" s="1"/>
  <c r="I15" i="113" s="1"/>
  <c r="U88" i="77"/>
  <c r="R60" i="77"/>
  <c r="J17" i="78" s="1"/>
  <c r="I13" i="113" s="1"/>
  <c r="J16" i="78"/>
  <c r="I12" i="113" s="1"/>
  <c r="R38" i="77"/>
  <c r="J14" i="78" s="1"/>
  <c r="I10" i="113" s="1"/>
  <c r="O32" i="77"/>
  <c r="Q32" i="77" s="1"/>
  <c r="N32" i="77"/>
  <c r="O31" i="77"/>
  <c r="R31" i="77" s="1"/>
  <c r="N31" i="77"/>
  <c r="O27" i="77"/>
  <c r="R27" i="77" s="1"/>
  <c r="N27" i="77"/>
  <c r="O26" i="77"/>
  <c r="R26" i="77" s="1"/>
  <c r="N26" i="77"/>
  <c r="O25" i="77"/>
  <c r="R25" i="77" s="1"/>
  <c r="N25" i="77"/>
  <c r="O24" i="77"/>
  <c r="R24" i="77" s="1"/>
  <c r="O23" i="77"/>
  <c r="R23" i="77" s="1"/>
  <c r="O22" i="77"/>
  <c r="R22" i="77" s="1"/>
  <c r="O21" i="77"/>
  <c r="R21" i="77" s="1"/>
  <c r="O17" i="77"/>
  <c r="R17" i="77" s="1"/>
  <c r="N17" i="77"/>
  <c r="O16" i="77"/>
  <c r="R16" i="77" s="1"/>
  <c r="N16" i="77"/>
  <c r="O15" i="77"/>
  <c r="R15" i="77" s="1"/>
  <c r="V18" i="83" l="1"/>
  <c r="R41" i="83"/>
  <c r="R47" i="83" s="1"/>
  <c r="G80" i="77"/>
  <c r="F97" i="77"/>
  <c r="F92" i="77"/>
  <c r="T18" i="83"/>
  <c r="J29" i="78"/>
  <c r="T28" i="83"/>
  <c r="J27" i="78"/>
  <c r="J38" i="78"/>
  <c r="Q26" i="77"/>
  <c r="Q16" i="77"/>
  <c r="Q24" i="77"/>
  <c r="R32" i="77"/>
  <c r="R33" i="77" s="1"/>
  <c r="Q22" i="77"/>
  <c r="R18" i="77"/>
  <c r="R28" i="77"/>
  <c r="Q21" i="77"/>
  <c r="Q31" i="77"/>
  <c r="Q33" i="77" s="1"/>
  <c r="R45" i="77" s="1"/>
  <c r="Q15" i="77"/>
  <c r="Q17" i="77"/>
  <c r="Q23" i="77"/>
  <c r="Q25" i="77"/>
  <c r="Q27" i="77"/>
  <c r="T33" i="77" l="1"/>
  <c r="J26" i="78" s="1"/>
  <c r="N75" i="83"/>
  <c r="R84" i="83"/>
  <c r="J41" i="78" s="1"/>
  <c r="G78" i="77"/>
  <c r="F98" i="77"/>
  <c r="J13" i="78"/>
  <c r="I9" i="113" s="1"/>
  <c r="J12" i="78"/>
  <c r="I8" i="113" s="1"/>
  <c r="J11" i="78"/>
  <c r="I7" i="113" s="1"/>
  <c r="Q18" i="77"/>
  <c r="R41" i="77" s="1"/>
  <c r="Q28" i="77"/>
  <c r="R43" i="77" s="1"/>
  <c r="R47" i="77" l="1"/>
  <c r="T28" i="77"/>
  <c r="T18" i="77"/>
  <c r="J25" i="78" s="1"/>
  <c r="J31" i="78" s="1"/>
  <c r="N76" i="77" l="1"/>
  <c r="N77" i="77" s="1"/>
  <c r="R87" i="77"/>
  <c r="J15" i="78"/>
  <c r="I11" i="113" s="1"/>
  <c r="I18" i="113" s="1"/>
  <c r="D26" i="113" s="1"/>
  <c r="D27" i="113" s="1"/>
  <c r="C10" i="81" l="1"/>
  <c r="N78" i="77"/>
  <c r="J22" i="78"/>
  <c r="J32" i="78" s="1"/>
  <c r="J42" i="78"/>
  <c r="J43" i="78" s="1"/>
  <c r="D10" i="47" l="1"/>
  <c r="D12" i="47" s="1"/>
  <c r="D13" i="47" s="1"/>
  <c r="N80" i="77"/>
  <c r="N77" i="83" s="1"/>
  <c r="C12" i="47"/>
  <c r="C13" i="47" s="1"/>
  <c r="C21" i="47"/>
  <c r="C22" i="47" s="1"/>
  <c r="D21" i="47"/>
  <c r="D22" i="47" s="1"/>
  <c r="N76" i="83" l="1"/>
  <c r="J35" i="78"/>
  <c r="J8" i="78"/>
  <c r="J5" i="7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phx</author>
  </authors>
  <commentList>
    <comment ref="J32" authorId="0" shapeId="0" xr:uid="{00000000-0006-0000-0300-000001000000}">
      <text>
        <r>
          <rPr>
            <b/>
            <sz val="9"/>
            <color indexed="81"/>
            <rFont val="Tahoma"/>
            <family val="2"/>
          </rPr>
          <t>If above 25%, you must reduce the costs on line items 1, 3, 9 and/or 10.</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Ahern, Jennifer (DOE)</author>
  </authors>
  <commentList>
    <comment ref="G2" authorId="0" shapeId="0" xr:uid="{00000000-0006-0000-0400-000001000000}">
      <text>
        <r>
          <rPr>
            <b/>
            <sz val="9"/>
            <color indexed="81"/>
            <rFont val="Tahoma"/>
            <family val="2"/>
          </rPr>
          <t>(DOE):</t>
        </r>
        <r>
          <rPr>
            <sz val="9"/>
            <color indexed="81"/>
            <rFont val="Tahoma"/>
            <family val="2"/>
          </rPr>
          <t xml:space="preserve">
Not sure which object class? Click this link for the handbook!</t>
        </r>
      </text>
    </comment>
    <comment ref="E5" authorId="0" shapeId="0" xr:uid="{00000000-0006-0000-0400-000002000000}">
      <text>
        <r>
          <rPr>
            <b/>
            <sz val="9"/>
            <color indexed="81"/>
            <rFont val="Tahoma"/>
            <family val="2"/>
          </rPr>
          <t>(DOE):</t>
        </r>
        <r>
          <rPr>
            <sz val="9"/>
            <color indexed="81"/>
            <rFont val="Tahoma"/>
            <family val="2"/>
          </rPr>
          <t xml:space="preserve">
Live link! Click here for indirect rates.</t>
        </r>
      </text>
    </comment>
  </commentList>
</comments>
</file>

<file path=xl/sharedStrings.xml><?xml version="1.0" encoding="utf-8"?>
<sst xmlns="http://schemas.openxmlformats.org/spreadsheetml/2006/main" count="425" uniqueCount="247">
  <si>
    <t>FY 2022 Budget Workbook</t>
  </si>
  <si>
    <t>Enter Program Name:</t>
  </si>
  <si>
    <t>Select Fund Code</t>
  </si>
  <si>
    <t>Enter Table 1 CALC Award:</t>
  </si>
  <si>
    <t>Enter Approved Indirect Cost Rate</t>
  </si>
  <si>
    <t>Request</t>
  </si>
  <si>
    <t>*IET Tabs can be used for either IET or IELCE funds</t>
  </si>
  <si>
    <t>FY 2022 BUDGET NARRATIVE</t>
  </si>
  <si>
    <t>CALC Award</t>
  </si>
  <si>
    <t>Outstationing</t>
  </si>
  <si>
    <t>CALC Budget Total</t>
  </si>
  <si>
    <t xml:space="preserve">Agency FTE: </t>
  </si>
  <si>
    <t>1. ADMINISTRATORS</t>
  </si>
  <si>
    <t>Title</t>
  </si>
  <si>
    <t>Duties specific to this grant</t>
  </si>
  <si>
    <t>Degree</t>
  </si>
  <si>
    <t>License /Certification</t>
  </si>
  <si>
    <t>Yrs of Relevent Experience</t>
  </si>
  <si>
    <t xml:space="preserve">Hours </t>
  </si>
  <si>
    <t>Rate/Hr</t>
  </si>
  <si>
    <t>FTE</t>
  </si>
  <si>
    <t xml:space="preserve"> w/out Fringe</t>
  </si>
  <si>
    <t>Fringe Rate</t>
  </si>
  <si>
    <t>Fringe Cost for L5</t>
  </si>
  <si>
    <t xml:space="preserve">Total Cost </t>
  </si>
  <si>
    <t>Loaded salary</t>
  </si>
  <si>
    <t>Line 1 Sub-Total</t>
  </si>
  <si>
    <t>2. INSTRUCTIONAL/PROFESSIONAL STAFF</t>
  </si>
  <si>
    <t>Content area and programmatic duties</t>
  </si>
  <si>
    <t>Fringe Cost</t>
  </si>
  <si>
    <t>Total Cost (w/o fringe)</t>
  </si>
  <si>
    <t>Line 2 Sub-Total</t>
  </si>
  <si>
    <t>3. SUPPORT STAFF</t>
  </si>
  <si>
    <t>Line 3 Sub-Totals</t>
  </si>
  <si>
    <t>4. STIPENDS</t>
  </si>
  <si>
    <t>Title of Reciever</t>
  </si>
  <si>
    <t>Describe the purpose and specific services provided</t>
  </si>
  <si>
    <t>Line 4 Sub-Total</t>
  </si>
  <si>
    <t>5. FRINGE BENEFITS</t>
  </si>
  <si>
    <t>List the specific benefits included in each rate</t>
  </si>
  <si>
    <t>Total Cost</t>
  </si>
  <si>
    <t>Line 1: administrators</t>
  </si>
  <si>
    <t>Line 1: Health &amp; Welfare</t>
  </si>
  <si>
    <t>Line 2: professional staff</t>
  </si>
  <si>
    <t>Line 2: Health &amp; Welfare</t>
  </si>
  <si>
    <t>Line 3: support staff</t>
  </si>
  <si>
    <t>Line 3: Health &amp; Welfare</t>
  </si>
  <si>
    <t>Line 5 Sub-Total</t>
  </si>
  <si>
    <t>6. CONTRACTUAL SERVICES</t>
  </si>
  <si>
    <t>Select Contractor or Sub Grantee</t>
  </si>
  <si>
    <t>Contractor or Sub Grantee Name</t>
  </si>
  <si>
    <t>Describe the specific services being provided (if subgrantee is providing direct student services, enter total cost of and complete subgrantee budget narrative)</t>
  </si>
  <si>
    <t>Hours</t>
  </si>
  <si>
    <t>Rate</t>
  </si>
  <si>
    <t>Contractor</t>
  </si>
  <si>
    <t>Line 6 Sub-Total</t>
  </si>
  <si>
    <t>7. SUPPLIES AND MATERIALS</t>
  </si>
  <si>
    <t>Purpose</t>
  </si>
  <si>
    <t>Provide a detailed description of supplies and materials including their purpose and use.</t>
  </si>
  <si>
    <t>Line 7 Sub-Total</t>
  </si>
  <si>
    <t>8. TRAVEL: Mileage, Conference registration, hotel &amp; meals</t>
  </si>
  <si>
    <t>Admin related PD? (Y/N)</t>
  </si>
  <si>
    <t>Who will be attending?</t>
  </si>
  <si>
    <t>Describe the event and purpose</t>
  </si>
  <si>
    <t>Miles</t>
  </si>
  <si>
    <t>Rate / Cost</t>
  </si>
  <si>
    <t>No</t>
  </si>
  <si>
    <t>Line 8 Sub-Total</t>
  </si>
  <si>
    <t>9. OTHER COSTS:</t>
  </si>
  <si>
    <t>Type of Cost</t>
  </si>
  <si>
    <t>Describe in detail. Identify the specific overhead being charged to this grant.</t>
  </si>
  <si>
    <t>Line 9 Sub-Total</t>
  </si>
  <si>
    <t>10. INDIRECT COST</t>
  </si>
  <si>
    <t>Costs exluded from IDC calcuation</t>
  </si>
  <si>
    <t>Approved indirect cost rate</t>
  </si>
  <si>
    <t>Lines 1 -9, 11 Sub-total - exclusions</t>
  </si>
  <si>
    <t>HIDDEN</t>
  </si>
  <si>
    <t>Stipends</t>
  </si>
  <si>
    <t>Total - exclusions</t>
  </si>
  <si>
    <t>Contracts &amp; sub grants costs over $25,000</t>
  </si>
  <si>
    <t>Equipment</t>
  </si>
  <si>
    <t>Maximum amount that can be used for indirect</t>
  </si>
  <si>
    <t xml:space="preserve">Line 10 Sub-Total (Enter indirect) </t>
  </si>
  <si>
    <t xml:space="preserve">11. EQUIPMENT </t>
  </si>
  <si>
    <t>This line is for items costing $5,000 or more. Pre-approval is required. Provide details of the item(s) being purchased including their use.</t>
  </si>
  <si>
    <t>Line 11 Sub-Total</t>
  </si>
  <si>
    <t>TOTAL FUNDS REQUESTED</t>
  </si>
  <si>
    <t>TOTAL ADMIM PD EXPENSES</t>
  </si>
  <si>
    <t>Indirect Exclusions</t>
  </si>
  <si>
    <t>Cont/Sub 1</t>
  </si>
  <si>
    <t>Cont/Sub 2</t>
  </si>
  <si>
    <t>Cont/Sub 3</t>
  </si>
  <si>
    <t>Cont/Sub 4</t>
  </si>
  <si>
    <t>FY 2022 MATCH BUDGET NARRATIVE</t>
  </si>
  <si>
    <t>Approved indirect rate</t>
  </si>
  <si>
    <t>Lines 1 -9 Sub-total</t>
  </si>
  <si>
    <t>Maximum amount that can be used for indirect overall</t>
  </si>
  <si>
    <t>Maximum amount that can be used for match indirect</t>
  </si>
  <si>
    <t>SUMMARY SHEET</t>
  </si>
  <si>
    <t>AWARD SUMMARY</t>
  </si>
  <si>
    <t>Total Award</t>
  </si>
  <si>
    <t>CALC Funding</t>
  </si>
  <si>
    <t>Outstation Funding</t>
  </si>
  <si>
    <t>IET IELC Funding</t>
  </si>
  <si>
    <t>BUDGET SUMMARY</t>
  </si>
  <si>
    <t>Sub Total</t>
  </si>
  <si>
    <t>ADMINISTRATIVE COST ANALYSIS</t>
  </si>
  <si>
    <t>100% of Budget Narrative Line 1: Administrators (Fringe Included)</t>
  </si>
  <si>
    <t>100% of Budget Narrative Line 3: Support Staff (Fringe Included)</t>
  </si>
  <si>
    <t>100% of Budget Narrative Line 9: Other</t>
  </si>
  <si>
    <t xml:space="preserve">100% of Budget Narrative Line 10: Indirect </t>
  </si>
  <si>
    <t>100% of Budget Narrative Line 11: Equipment</t>
  </si>
  <si>
    <t>Administrative Related PD</t>
  </si>
  <si>
    <t>TOTAL ADMINISTRATIVE COST</t>
  </si>
  <si>
    <t>ADMINISTRATIVE COST PERCENTAGE (15% or lower)</t>
  </si>
  <si>
    <t>INDIRECT COST</t>
  </si>
  <si>
    <t>Maximum Amount That Can Be Used for Indirect (from IDC Calculator based on grant request)</t>
  </si>
  <si>
    <t>Direct Budget Indirect</t>
  </si>
  <si>
    <t>Match Indirect</t>
  </si>
  <si>
    <t>TOTAL INDIRECT</t>
  </si>
  <si>
    <t>MATCH SUMMARY</t>
  </si>
  <si>
    <t>TOTAL MATCH BUDGET</t>
  </si>
  <si>
    <t>TOTAL DIRECT BUDGET</t>
  </si>
  <si>
    <r>
      <t>MATCH PERCENTAGE</t>
    </r>
    <r>
      <rPr>
        <sz val="12"/>
        <color theme="1"/>
        <rFont val="Calibri"/>
        <family val="2"/>
        <scheme val="minor"/>
      </rPr>
      <t xml:space="preserve"> (must be at least 20% of grant request)</t>
    </r>
  </si>
  <si>
    <t>Comptroller's Expenditure Classification Handbook</t>
  </si>
  <si>
    <t xml:space="preserve">ISA Budget  
</t>
  </si>
  <si>
    <t>ENTER YOUR ISA BUDGET</t>
  </si>
  <si>
    <t>Approved Fringe Rate
37.91% AA &amp;  2.43% CC</t>
  </si>
  <si>
    <t xml:space="preserve">MAX amount for indirect. </t>
  </si>
  <si>
    <t>EdGrants Budget</t>
  </si>
  <si>
    <r>
      <rPr>
        <b/>
        <sz val="11"/>
        <color theme="1"/>
        <rFont val="Calibri"/>
        <family val="2"/>
        <scheme val="minor"/>
      </rPr>
      <t>ISA Budget Notes:</t>
    </r>
    <r>
      <rPr>
        <sz val="11"/>
        <color theme="1"/>
        <rFont val="Calibri"/>
        <family val="2"/>
        <scheme val="minor"/>
      </rPr>
      <t xml:space="preserve">  Identify the object class(es) that make up each budgeted line item.  Or if you need more object class options
</t>
    </r>
    <r>
      <rPr>
        <b/>
        <sz val="11"/>
        <color rgb="FFFF0000"/>
        <rFont val="Calibri"/>
        <family val="2"/>
        <scheme val="minor"/>
      </rPr>
      <t>Example</t>
    </r>
    <r>
      <rPr>
        <sz val="11"/>
        <color theme="1"/>
        <rFont val="Calibri"/>
        <family val="2"/>
        <scheme val="minor"/>
      </rPr>
      <t>: Line 7 Supplies = $10,700; broken out as EE: $2700; FF: $3000; UU: $5,000</t>
    </r>
  </si>
  <si>
    <t>AA</t>
  </si>
  <si>
    <t xml:space="preserve">State Employee </t>
  </si>
  <si>
    <t>Line 1 - 
Admin Salaries</t>
  </si>
  <si>
    <t>AA and/or CC</t>
  </si>
  <si>
    <t>BB</t>
  </si>
  <si>
    <t>Employee Expenses</t>
  </si>
  <si>
    <t>Line 2- 
Instructional Staff</t>
  </si>
  <si>
    <t>CC</t>
  </si>
  <si>
    <t>Special / Contracted Employee</t>
  </si>
  <si>
    <t>Line 3 - 
Support Staff</t>
  </si>
  <si>
    <t>DD</t>
  </si>
  <si>
    <t>Fringe 37.91% AA &amp;  2.43% CC</t>
  </si>
  <si>
    <t>Line 4 - 
Stipends</t>
  </si>
  <si>
    <r>
      <t>Health &amp; Welfare (D08) (</t>
    </r>
    <r>
      <rPr>
        <b/>
        <sz val="8"/>
        <color theme="1"/>
        <rFont val="Calibri"/>
        <family val="2"/>
        <scheme val="minor"/>
      </rPr>
      <t>Com College ONLY</t>
    </r>
    <r>
      <rPr>
        <b/>
        <sz val="11"/>
        <color theme="1"/>
        <rFont val="Calibri"/>
        <family val="2"/>
        <scheme val="minor"/>
      </rPr>
      <t>)</t>
    </r>
  </si>
  <si>
    <t>Line 5 - Fringe</t>
  </si>
  <si>
    <t>EE</t>
  </si>
  <si>
    <t>Admin Expenses</t>
  </si>
  <si>
    <t>Line 6 - 
Contractual Services</t>
  </si>
  <si>
    <t>HH, CC, MM and/or LL</t>
  </si>
  <si>
    <t>FF</t>
  </si>
  <si>
    <t>Programmatic Supplies</t>
  </si>
  <si>
    <t>Line 7 - Supplies*</t>
  </si>
  <si>
    <t>EE, FF and/or UU</t>
  </si>
  <si>
    <t>UU $11,000, FF $34,515, EE $2,000</t>
  </si>
  <si>
    <t>HH</t>
  </si>
  <si>
    <t>Contractual Services</t>
  </si>
  <si>
    <t>Line 8 - Travel**</t>
  </si>
  <si>
    <t>BB and/or EE</t>
  </si>
  <si>
    <t>KK</t>
  </si>
  <si>
    <t>Line 9 - 
Other Costs</t>
  </si>
  <si>
    <t>could be any Object Class</t>
  </si>
  <si>
    <t>LL</t>
  </si>
  <si>
    <t>Equipment Lease/Maintenance</t>
  </si>
  <si>
    <t>Line 10 - Indirect</t>
  </si>
  <si>
    <t>MM</t>
  </si>
  <si>
    <t>Purchased Client Human &amp; Social Services and Non-Human Services</t>
  </si>
  <si>
    <t>Line 11 - 
Equipment</t>
  </si>
  <si>
    <t>KK or UU</t>
  </si>
  <si>
    <t>UU</t>
  </si>
  <si>
    <t>IT Expenses (hardware/software/contracts)</t>
  </si>
  <si>
    <t>TOTAL</t>
  </si>
  <si>
    <t>Supplies - Line 7*</t>
  </si>
  <si>
    <t>Travel - Line 8**</t>
  </si>
  <si>
    <t>EE for office supplies</t>
  </si>
  <si>
    <t>EE - Payments made to Vendor on behalf of staff</t>
  </si>
  <si>
    <t>FF for books &amp; edu. materials</t>
  </si>
  <si>
    <t>BB - Employee Reimbursement</t>
  </si>
  <si>
    <t>UU for IT hardware/software</t>
  </si>
  <si>
    <t>ISA Budget:</t>
  </si>
  <si>
    <t>EdGrants Budget:</t>
  </si>
  <si>
    <t>Difference to equal ZERO</t>
  </si>
  <si>
    <t>Indirect Cost Calculation Worksheet</t>
  </si>
  <si>
    <t>The following worksheet will automatically calculate the amount of funds that can be used by a school district for indirect costs.</t>
  </si>
  <si>
    <r>
      <t>You will need to insert your school district's approved allowable rate and total funds requested in the yellow boxes.</t>
    </r>
    <r>
      <rPr>
        <sz val="10"/>
        <rFont val="Arial"/>
        <family val="2"/>
      </rPr>
      <t xml:space="preserve"> </t>
    </r>
  </si>
  <si>
    <r>
      <t xml:space="preserve">You will need to input the rate in either percentage (A) or decimal form (B).  The "amount that can be used for indirect" is the </t>
    </r>
    <r>
      <rPr>
        <b/>
        <sz val="10"/>
        <rFont val="Arial"/>
        <family val="2"/>
      </rPr>
      <t>maximum</t>
    </r>
    <r>
      <rPr>
        <sz val="10"/>
        <rFont val="Arial"/>
        <family val="2"/>
      </rPr>
      <t xml:space="preserve"> amount that your school districts can put in for indirect costs in line item 9. This worksheet assumes no capital expenditures.  See other important notes below.</t>
    </r>
  </si>
  <si>
    <t>Indirect Cost Calculation (A)</t>
  </si>
  <si>
    <t>Input Your</t>
  </si>
  <si>
    <t>Note: if percentage format used</t>
  </si>
  <si>
    <t>Grant Information</t>
  </si>
  <si>
    <t>Example</t>
  </si>
  <si>
    <t>Below</t>
  </si>
  <si>
    <t>Total Funds Requested</t>
  </si>
  <si>
    <r>
      <t xml:space="preserve">Indirect Cost Percentage: If percentage used </t>
    </r>
    <r>
      <rPr>
        <b/>
        <sz val="10"/>
        <rFont val="Arial"/>
        <family val="2"/>
      </rPr>
      <t>(2.18%)</t>
    </r>
  </si>
  <si>
    <t>Total Funds/(1+Percentage)</t>
  </si>
  <si>
    <t>Maximum Amount that can be used for Indirect:</t>
  </si>
  <si>
    <t xml:space="preserve"> </t>
  </si>
  <si>
    <t>Indirect Cost Calculation (B)</t>
  </si>
  <si>
    <t>Note: if decimal format used</t>
  </si>
  <si>
    <r>
      <t xml:space="preserve">Indirect Cost Percentage: If decimals used </t>
    </r>
    <r>
      <rPr>
        <b/>
        <sz val="10"/>
        <rFont val="Arial"/>
        <family val="2"/>
      </rPr>
      <t xml:space="preserve"> (.0218)</t>
    </r>
  </si>
  <si>
    <t>Important Notes regarding Indirect Costs:</t>
  </si>
  <si>
    <t>For all school districts in Massachusetts, costs must be consistent with the rate established by the Department's Office of School Finance. For other than school systems, applicant agencies must comply with provisions of CFR 34 S.76.561. (Please note that indirect costs are not allowable under certain grant programs.  If you have any questions regarding this issue, contact the appropriate representative of the Department.)</t>
  </si>
  <si>
    <t>Districts are allowed to take less than the maximum, but not more than the maximum allowable for indirect costs.</t>
  </si>
  <si>
    <t>In calculating the indirect cost allowable for a particular grant, note that indirect costs cannot be charged on either capital expenditures or on indirect costs themselves. To arrive at the allowable amount one cannot simply multiply a total entitlement by the indirect rate.</t>
  </si>
  <si>
    <t>The decision to recover indirect costs using these established rates is a local option. The rates are developed for school districts as the maximum allowable rate for a given fiscal year.</t>
  </si>
  <si>
    <t>If indirect costs are recovered, they shall be returned to the general fund of the city or town in accordance with G.L. Chapter 44, Section 53. In the case of regional schools, indirect costs shall be returned to the regional school general fund.</t>
  </si>
  <si>
    <t>Select</t>
  </si>
  <si>
    <t>Core ABE</t>
  </si>
  <si>
    <t>IET</t>
  </si>
  <si>
    <t>IELCE</t>
  </si>
  <si>
    <t>Core ESOL</t>
  </si>
  <si>
    <t>Jan</t>
  </si>
  <si>
    <t>Yes</t>
  </si>
  <si>
    <t>Training</t>
  </si>
  <si>
    <t>ASE</t>
  </si>
  <si>
    <t>Bridge to College</t>
  </si>
  <si>
    <t>Feb</t>
  </si>
  <si>
    <t>Sub Grantee</t>
  </si>
  <si>
    <t>ABE</t>
  </si>
  <si>
    <t>ELA</t>
  </si>
  <si>
    <t>Other</t>
  </si>
  <si>
    <t>Career Readiness</t>
  </si>
  <si>
    <t>Mar</t>
  </si>
  <si>
    <t>Math</t>
  </si>
  <si>
    <t>Citizenship</t>
  </si>
  <si>
    <t>Apr</t>
  </si>
  <si>
    <t>College Readiness</t>
  </si>
  <si>
    <t>May</t>
  </si>
  <si>
    <t>ESOL</t>
  </si>
  <si>
    <t>Computer Literacy</t>
  </si>
  <si>
    <t>Jun</t>
  </si>
  <si>
    <t>Distance Learning</t>
  </si>
  <si>
    <t>Jul</t>
  </si>
  <si>
    <t>Family Literacy</t>
  </si>
  <si>
    <t>Aug</t>
  </si>
  <si>
    <t>Listening</t>
  </si>
  <si>
    <t>Sep</t>
  </si>
  <si>
    <t>Math for ESOL</t>
  </si>
  <si>
    <t>Oct</t>
  </si>
  <si>
    <t>Reading</t>
  </si>
  <si>
    <t>Nov</t>
  </si>
  <si>
    <t>Speaking</t>
  </si>
  <si>
    <t>Dec</t>
  </si>
  <si>
    <t>Writing</t>
  </si>
  <si>
    <t>Science</t>
  </si>
  <si>
    <t>Social Studies</t>
  </si>
  <si>
    <t>STAR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</si>
</sst>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quot;$&quot;#,##0.00"/>
    <numFmt numFmtId="165" formatCode="&quot;$&quot;#,##0"/>
    <numFmt numFmtId="166" formatCode="_(&quot;$&quot;* #,##0_);_(&quot;$&quot;* \(#,##0\);_(&quot;$&quot;* &quot;-&quot;??_);_(@_)"/>
    <numFmt numFmtId="167" formatCode="_(* #,##0_);_(* \(#,##0\);_(* &quot;-&quot;??_);_(@_)"/>
    <numFmt numFmtId="168" formatCode="_([$$-409]* #,##0_);_([$$-409]* \(#,##0\);_([$$-409]* &quot;-&quot;??_);_(@_)"/>
    <numFmt numFmtId="169" formatCode="0.0000"/>
  </numFmts>
  <fonts count="41" x14ac:knownFonts="1">
    <font>
      <sz val="11"/>
      <color theme="1"/>
      <name val="Calibri"/>
      <family val="2"/>
      <scheme val="minor"/>
    </font>
    <font>
      <b/>
      <sz val="11"/>
      <color theme="1"/>
      <name val="Calibri"/>
      <family val="2"/>
      <scheme val="minor"/>
    </font>
    <font>
      <sz val="11"/>
      <color theme="1"/>
      <name val="Calibri"/>
      <family val="2"/>
      <scheme val="minor"/>
    </font>
    <font>
      <b/>
      <sz val="9"/>
      <color indexed="81"/>
      <name val="Tahoma"/>
      <family val="2"/>
    </font>
    <font>
      <sz val="9"/>
      <color indexed="81"/>
      <name val="Tahoma"/>
      <family val="2"/>
    </font>
    <font>
      <b/>
      <sz val="11"/>
      <color rgb="FF3F3F3F"/>
      <name val="Calibri"/>
      <family val="2"/>
      <scheme val="minor"/>
    </font>
    <font>
      <i/>
      <sz val="11"/>
      <color rgb="FF7F7F7F"/>
      <name val="Calibri"/>
      <family val="2"/>
      <scheme val="minor"/>
    </font>
    <font>
      <sz val="11"/>
      <color theme="0"/>
      <name val="Calibri"/>
      <family val="2"/>
      <scheme val="minor"/>
    </font>
    <font>
      <b/>
      <sz val="12"/>
      <color theme="1"/>
      <name val="Calibri"/>
      <family val="2"/>
      <scheme val="minor"/>
    </font>
    <font>
      <b/>
      <sz val="12"/>
      <name val="Calibri"/>
      <family val="2"/>
      <scheme val="minor"/>
    </font>
    <font>
      <sz val="12"/>
      <name val="Calibri"/>
      <family val="2"/>
      <scheme val="minor"/>
    </font>
    <font>
      <i/>
      <sz val="11"/>
      <color theme="1"/>
      <name val="Arial Narrow"/>
      <family val="2"/>
    </font>
    <font>
      <b/>
      <sz val="12"/>
      <name val="Arial Narrow"/>
      <family val="2"/>
    </font>
    <font>
      <i/>
      <sz val="11"/>
      <name val="Arial Narrow"/>
      <family val="2"/>
    </font>
    <font>
      <sz val="10"/>
      <name val="Arial"/>
      <family val="2"/>
    </font>
    <font>
      <sz val="10"/>
      <name val="Arial"/>
      <family val="2"/>
    </font>
    <font>
      <b/>
      <sz val="12"/>
      <name val="Arial"/>
      <family val="2"/>
    </font>
    <font>
      <b/>
      <sz val="10"/>
      <name val="Arial"/>
      <family val="2"/>
    </font>
    <font>
      <b/>
      <i/>
      <sz val="10"/>
      <name val="Arial"/>
      <family val="2"/>
    </font>
    <font>
      <sz val="8"/>
      <name val="Arial"/>
      <family val="2"/>
    </font>
    <font>
      <sz val="18"/>
      <name val="Arial"/>
      <family val="2"/>
    </font>
    <font>
      <b/>
      <sz val="11"/>
      <name val="Calibri"/>
      <family val="2"/>
      <scheme val="minor"/>
    </font>
    <font>
      <sz val="12"/>
      <color theme="1"/>
      <name val="Calibri"/>
      <family val="2"/>
      <scheme val="minor"/>
    </font>
    <font>
      <b/>
      <sz val="10"/>
      <name val="Arial Narrow"/>
      <family val="2"/>
    </font>
    <font>
      <b/>
      <sz val="13"/>
      <name val="Calibri"/>
      <family val="2"/>
      <scheme val="minor"/>
    </font>
    <font>
      <sz val="11"/>
      <name val="Calibri"/>
      <family val="2"/>
      <scheme val="minor"/>
    </font>
    <font>
      <sz val="10.5"/>
      <name val="Calibri"/>
      <family val="2"/>
      <scheme val="minor"/>
    </font>
    <font>
      <sz val="10.5"/>
      <color theme="1"/>
      <name val="Calibri"/>
      <family val="2"/>
      <scheme val="minor"/>
    </font>
    <font>
      <b/>
      <sz val="10.5"/>
      <name val="Calibri"/>
      <family val="2"/>
      <scheme val="minor"/>
    </font>
    <font>
      <i/>
      <sz val="11"/>
      <name val="Calibri"/>
      <family val="2"/>
      <scheme val="minor"/>
    </font>
    <font>
      <i/>
      <sz val="11"/>
      <color theme="1"/>
      <name val="Calibri"/>
      <family val="2"/>
      <scheme val="minor"/>
    </font>
    <font>
      <i/>
      <sz val="10.5"/>
      <name val="Calibri"/>
      <family val="2"/>
      <scheme val="minor"/>
    </font>
    <font>
      <i/>
      <sz val="10.5"/>
      <color theme="1"/>
      <name val="Arial Narrow"/>
      <family val="2"/>
    </font>
    <font>
      <i/>
      <sz val="11"/>
      <color rgb="FFFF0000"/>
      <name val="Calibri"/>
      <family val="2"/>
      <scheme val="minor"/>
    </font>
    <font>
      <sz val="11"/>
      <color rgb="FFFF0000"/>
      <name val="Calibri"/>
      <family val="2"/>
      <scheme val="minor"/>
    </font>
    <font>
      <u/>
      <sz val="11"/>
      <color theme="10"/>
      <name val="Calibri"/>
      <family val="2"/>
    </font>
    <font>
      <b/>
      <u/>
      <sz val="12"/>
      <color theme="10"/>
      <name val="Calibri"/>
      <family val="2"/>
    </font>
    <font>
      <b/>
      <sz val="11"/>
      <color rgb="FFFF0000"/>
      <name val="Calibri"/>
      <family val="2"/>
      <scheme val="minor"/>
    </font>
    <font>
      <b/>
      <u/>
      <sz val="11"/>
      <color theme="10"/>
      <name val="Calibri"/>
      <family val="2"/>
      <scheme val="minor"/>
    </font>
    <font>
      <b/>
      <sz val="11"/>
      <color rgb="FF7030A0"/>
      <name val="Calibri"/>
      <family val="2"/>
      <scheme val="minor"/>
    </font>
    <font>
      <b/>
      <sz val="8"/>
      <color theme="1"/>
      <name val="Calibri"/>
      <family val="2"/>
      <scheme val="minor"/>
    </font>
  </fonts>
  <fills count="19">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0"/>
        <bgColor indexed="64"/>
      </patternFill>
    </fill>
    <fill>
      <patternFill patternType="solid">
        <fgColor rgb="FFF2F2F2"/>
      </patternFill>
    </fill>
    <fill>
      <patternFill patternType="solid">
        <fgColor theme="3" tint="0.79998168889431442"/>
        <bgColor indexed="64"/>
      </patternFill>
    </fill>
    <fill>
      <patternFill patternType="solid">
        <fgColor theme="5"/>
      </patternFill>
    </fill>
    <fill>
      <patternFill patternType="solid">
        <fgColor theme="6" tint="0.79998168889431442"/>
        <bgColor indexed="64"/>
      </patternFill>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44"/>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D9D9D9"/>
        <bgColor indexed="64"/>
      </patternFill>
    </fill>
    <fill>
      <patternFill patternType="solid">
        <fgColor theme="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top style="medium">
        <color auto="1"/>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s>
  <cellStyleXfs count="11">
    <xf numFmtId="0" fontId="0" fillId="0" borderId="0"/>
    <xf numFmtId="0" fontId="5" fillId="5" borderId="7" applyNumberFormat="0" applyAlignment="0" applyProtection="0"/>
    <xf numFmtId="0" fontId="1" fillId="0" borderId="8" applyNumberFormat="0" applyFill="0" applyAlignment="0" applyProtection="0"/>
    <xf numFmtId="0" fontId="6" fillId="0" borderId="0" applyNumberFormat="0" applyFill="0" applyBorder="0" applyAlignment="0" applyProtection="0"/>
    <xf numFmtId="0" fontId="7" fillId="7" borderId="0" applyNumberFormat="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4" fillId="0" borderId="0"/>
    <xf numFmtId="9" fontId="14" fillId="0" borderId="0" applyFont="0" applyFill="0" applyBorder="0" applyAlignment="0" applyProtection="0"/>
    <xf numFmtId="0" fontId="35" fillId="0" borderId="0" applyNumberFormat="0" applyFill="0" applyBorder="0" applyAlignment="0" applyProtection="0">
      <alignment vertical="top"/>
      <protection locked="0"/>
    </xf>
  </cellStyleXfs>
  <cellXfs count="374">
    <xf numFmtId="0" fontId="0" fillId="0" borderId="0" xfId="0"/>
    <xf numFmtId="164" fontId="0" fillId="0" borderId="0" xfId="0" applyNumberFormat="1"/>
    <xf numFmtId="10" fontId="0" fillId="0" borderId="0" xfId="0" applyNumberFormat="1"/>
    <xf numFmtId="165" fontId="0" fillId="0" borderId="0" xfId="0" applyNumberFormat="1" applyAlignment="1">
      <alignment horizontal="center"/>
    </xf>
    <xf numFmtId="165" fontId="0" fillId="0" borderId="0" xfId="0" applyNumberFormat="1"/>
    <xf numFmtId="2" fontId="0" fillId="0" borderId="0" xfId="0" applyNumberFormat="1" applyAlignment="1">
      <alignment horizontal="center"/>
    </xf>
    <xf numFmtId="0" fontId="0" fillId="0" borderId="0" xfId="0" applyAlignment="1">
      <alignment horizontal="center"/>
    </xf>
    <xf numFmtId="0" fontId="0" fillId="0" borderId="0" xfId="0" applyAlignment="1"/>
    <xf numFmtId="0" fontId="14" fillId="0" borderId="0" xfId="8" applyProtection="1"/>
    <xf numFmtId="0" fontId="15" fillId="0" borderId="0" xfId="8" applyFont="1" applyProtection="1"/>
    <xf numFmtId="0" fontId="14" fillId="0" borderId="0" xfId="8" applyFill="1" applyBorder="1" applyProtection="1"/>
    <xf numFmtId="0" fontId="14" fillId="11" borderId="9" xfId="8" applyFill="1" applyBorder="1" applyProtection="1"/>
    <xf numFmtId="0" fontId="14" fillId="11" borderId="13" xfId="8" applyFill="1" applyBorder="1" applyProtection="1"/>
    <xf numFmtId="165" fontId="17" fillId="12" borderId="4" xfId="8" applyNumberFormat="1" applyFont="1" applyFill="1" applyBorder="1" applyAlignment="1" applyProtection="1">
      <alignment horizontal="center"/>
    </xf>
    <xf numFmtId="0" fontId="17" fillId="12" borderId="4" xfId="8" applyFont="1" applyFill="1" applyBorder="1" applyProtection="1"/>
    <xf numFmtId="0" fontId="14" fillId="11" borderId="17" xfId="8" applyFill="1" applyBorder="1" applyProtection="1"/>
    <xf numFmtId="0" fontId="17" fillId="0" borderId="4" xfId="8" applyFont="1" applyBorder="1" applyAlignment="1" applyProtection="1">
      <alignment horizontal="center"/>
    </xf>
    <xf numFmtId="0" fontId="18" fillId="11" borderId="13" xfId="8" applyFont="1" applyFill="1" applyBorder="1" applyProtection="1"/>
    <xf numFmtId="0" fontId="19" fillId="0" borderId="0" xfId="8" applyFont="1" applyBorder="1" applyAlignment="1" applyProtection="1">
      <alignment horizontal="left"/>
    </xf>
    <xf numFmtId="0" fontId="19" fillId="0" borderId="17" xfId="8" applyFont="1" applyBorder="1" applyAlignment="1" applyProtection="1">
      <alignment horizontal="left"/>
    </xf>
    <xf numFmtId="0" fontId="14" fillId="11" borderId="15" xfId="8" applyFill="1" applyBorder="1" applyProtection="1"/>
    <xf numFmtId="0" fontId="14" fillId="11" borderId="10" xfId="8" applyFill="1" applyBorder="1" applyProtection="1"/>
    <xf numFmtId="0" fontId="20" fillId="11" borderId="15" xfId="8" applyFont="1" applyFill="1" applyBorder="1" applyProtection="1"/>
    <xf numFmtId="0" fontId="11" fillId="0" borderId="0" xfId="0" applyFont="1" applyFill="1" applyBorder="1" applyAlignment="1" applyProtection="1">
      <alignment horizontal="left"/>
      <protection locked="0"/>
    </xf>
    <xf numFmtId="0" fontId="0" fillId="0" borderId="0" xfId="0" applyBorder="1"/>
    <xf numFmtId="0" fontId="0" fillId="0" borderId="0" xfId="0" applyFill="1"/>
    <xf numFmtId="42" fontId="23" fillId="3" borderId="4" xfId="6" applyNumberFormat="1" applyFont="1" applyFill="1" applyBorder="1" applyAlignment="1">
      <alignment horizontal="left" wrapText="1"/>
    </xf>
    <xf numFmtId="42" fontId="23" fillId="3" borderId="4" xfId="6" applyNumberFormat="1" applyFont="1" applyFill="1" applyBorder="1"/>
    <xf numFmtId="0" fontId="0" fillId="0" borderId="0" xfId="0" applyFont="1"/>
    <xf numFmtId="0" fontId="0" fillId="6" borderId="4" xfId="0" applyFill="1" applyBorder="1"/>
    <xf numFmtId="165" fontId="8" fillId="6" borderId="4" xfId="0" applyNumberFormat="1" applyFont="1" applyFill="1" applyBorder="1" applyAlignment="1">
      <alignment horizontal="left"/>
    </xf>
    <xf numFmtId="42" fontId="11" fillId="15" borderId="0" xfId="0" applyNumberFormat="1" applyFont="1" applyFill="1" applyBorder="1" applyAlignment="1" applyProtection="1">
      <alignment horizontal="left"/>
      <protection locked="0"/>
    </xf>
    <xf numFmtId="0" fontId="25" fillId="13" borderId="4" xfId="0" applyFont="1" applyFill="1" applyBorder="1" applyAlignment="1">
      <alignment horizontal="center" vertical="center" wrapText="1"/>
    </xf>
    <xf numFmtId="42" fontId="8" fillId="13" borderId="4" xfId="0" applyNumberFormat="1" applyFont="1" applyFill="1" applyBorder="1" applyAlignment="1">
      <alignment horizontal="right" wrapText="1"/>
    </xf>
    <xf numFmtId="42" fontId="9" fillId="8" borderId="4" xfId="0" applyNumberFormat="1" applyFont="1" applyFill="1" applyBorder="1" applyAlignment="1">
      <alignment horizontal="right" wrapText="1"/>
    </xf>
    <xf numFmtId="1" fontId="26" fillId="0" borderId="4" xfId="0" applyNumberFormat="1" applyFont="1" applyFill="1" applyBorder="1" applyAlignment="1" applyProtection="1">
      <alignment horizontal="center" wrapText="1"/>
      <protection locked="0"/>
    </xf>
    <xf numFmtId="44" fontId="26" fillId="0" borderId="4" xfId="6" applyFont="1" applyFill="1" applyBorder="1" applyAlignment="1" applyProtection="1">
      <alignment horizontal="center" wrapText="1"/>
      <protection locked="0"/>
    </xf>
    <xf numFmtId="42" fontId="26" fillId="2" borderId="4" xfId="6" applyNumberFormat="1" applyFont="1" applyFill="1" applyBorder="1" applyAlignment="1">
      <alignment horizontal="center" wrapText="1"/>
    </xf>
    <xf numFmtId="10" fontId="26" fillId="0" borderId="4" xfId="6" applyNumberFormat="1" applyFont="1" applyFill="1" applyBorder="1" applyAlignment="1" applyProtection="1">
      <alignment horizontal="center" wrapText="1"/>
      <protection locked="0"/>
    </xf>
    <xf numFmtId="42" fontId="28" fillId="2" borderId="4" xfId="6" applyNumberFormat="1" applyFont="1" applyFill="1" applyBorder="1" applyAlignment="1">
      <alignment horizontal="center" wrapText="1"/>
    </xf>
    <xf numFmtId="42" fontId="9" fillId="2" borderId="4" xfId="6" applyNumberFormat="1" applyFont="1" applyFill="1" applyBorder="1"/>
    <xf numFmtId="44" fontId="26" fillId="2" borderId="4" xfId="6" applyNumberFormat="1" applyFont="1" applyFill="1" applyBorder="1" applyAlignment="1">
      <alignment horizontal="center" wrapText="1"/>
    </xf>
    <xf numFmtId="42" fontId="9" fillId="8" borderId="4" xfId="0" applyNumberFormat="1" applyFont="1" applyFill="1" applyBorder="1" applyAlignment="1">
      <alignment horizontal="right" vertical="center" wrapText="1"/>
    </xf>
    <xf numFmtId="1" fontId="26" fillId="0" borderId="4" xfId="7" applyNumberFormat="1" applyFont="1" applyFill="1" applyBorder="1" applyAlignment="1" applyProtection="1">
      <alignment horizontal="center"/>
      <protection locked="0"/>
    </xf>
    <xf numFmtId="44" fontId="26" fillId="0" borderId="4" xfId="6" applyFont="1" applyFill="1" applyBorder="1" applyAlignment="1" applyProtection="1">
      <alignment horizontal="center"/>
      <protection locked="0"/>
    </xf>
    <xf numFmtId="10" fontId="26" fillId="0" borderId="5" xfId="6" applyNumberFormat="1" applyFont="1" applyFill="1" applyBorder="1" applyAlignment="1" applyProtection="1">
      <alignment horizontal="center"/>
      <protection locked="0"/>
    </xf>
    <xf numFmtId="42" fontId="21" fillId="2" borderId="4" xfId="6" applyNumberFormat="1" applyFont="1" applyFill="1" applyBorder="1" applyAlignment="1">
      <alignment horizontal="center" vertical="center"/>
    </xf>
    <xf numFmtId="166" fontId="25" fillId="0" borderId="4" xfId="6" applyNumberFormat="1" applyFont="1" applyFill="1" applyBorder="1" applyAlignment="1" applyProtection="1">
      <alignment horizontal="center"/>
      <protection locked="0"/>
    </xf>
    <xf numFmtId="0" fontId="9" fillId="8" borderId="4" xfId="0" applyFont="1" applyFill="1" applyBorder="1" applyAlignment="1">
      <alignment horizontal="right" wrapText="1"/>
    </xf>
    <xf numFmtId="42" fontId="28" fillId="0" borderId="4" xfId="6" applyNumberFormat="1" applyFont="1" applyFill="1" applyBorder="1" applyAlignment="1" applyProtection="1">
      <alignment horizontal="left" wrapText="1"/>
      <protection locked="0"/>
    </xf>
    <xf numFmtId="42" fontId="28" fillId="2" borderId="4" xfId="6" applyNumberFormat="1" applyFont="1" applyFill="1" applyBorder="1" applyAlignment="1">
      <alignment horizontal="center"/>
    </xf>
    <xf numFmtId="166" fontId="9" fillId="2" borderId="4" xfId="6" applyNumberFormat="1" applyFont="1" applyFill="1" applyBorder="1" applyAlignment="1">
      <alignment horizontal="right"/>
    </xf>
    <xf numFmtId="167" fontId="25" fillId="13" borderId="4" xfId="7" applyNumberFormat="1" applyFont="1" applyFill="1" applyBorder="1"/>
    <xf numFmtId="167" fontId="25" fillId="13" borderId="4" xfId="7" applyNumberFormat="1" applyFont="1" applyFill="1" applyBorder="1" applyAlignment="1">
      <alignment horizontal="center" vertical="center"/>
    </xf>
    <xf numFmtId="166" fontId="21" fillId="2" borderId="4" xfId="6" applyNumberFormat="1" applyFont="1" applyFill="1" applyBorder="1" applyProtection="1">
      <protection locked="0"/>
    </xf>
    <xf numFmtId="168" fontId="28" fillId="0" borderId="4" xfId="6" applyNumberFormat="1" applyFont="1" applyFill="1" applyBorder="1" applyProtection="1">
      <protection locked="0"/>
    </xf>
    <xf numFmtId="165" fontId="0" fillId="13" borderId="4" xfId="0" applyNumberFormat="1" applyFont="1" applyFill="1" applyBorder="1" applyAlignment="1">
      <alignment horizontal="center"/>
    </xf>
    <xf numFmtId="0" fontId="28" fillId="8" borderId="11" xfId="0" applyFont="1" applyFill="1" applyBorder="1" applyAlignment="1">
      <alignment horizontal="left" wrapText="1"/>
    </xf>
    <xf numFmtId="42" fontId="32" fillId="13" borderId="5" xfId="0" applyNumberFormat="1" applyFont="1" applyFill="1" applyBorder="1" applyAlignment="1" applyProtection="1">
      <alignment horizontal="left"/>
      <protection locked="0"/>
    </xf>
    <xf numFmtId="0" fontId="28" fillId="8" borderId="12" xfId="0" applyFont="1" applyFill="1" applyBorder="1" applyAlignment="1">
      <alignment horizontal="left" wrapText="1"/>
    </xf>
    <xf numFmtId="42" fontId="32" fillId="13" borderId="16" xfId="0" applyNumberFormat="1" applyFont="1" applyFill="1" applyBorder="1" applyAlignment="1" applyProtection="1">
      <alignment horizontal="left"/>
      <protection locked="0"/>
    </xf>
    <xf numFmtId="42" fontId="32" fillId="13" borderId="6" xfId="0" applyNumberFormat="1" applyFont="1" applyFill="1" applyBorder="1" applyAlignment="1" applyProtection="1">
      <alignment horizontal="left"/>
      <protection locked="0"/>
    </xf>
    <xf numFmtId="0" fontId="28" fillId="13" borderId="13" xfId="0" applyFont="1" applyFill="1" applyBorder="1" applyAlignment="1">
      <alignment horizontal="right" wrapText="1"/>
    </xf>
    <xf numFmtId="42" fontId="9" fillId="4" borderId="4" xfId="6" applyNumberFormat="1" applyFont="1" applyFill="1" applyBorder="1" applyProtection="1">
      <protection locked="0"/>
    </xf>
    <xf numFmtId="42" fontId="9" fillId="13" borderId="4" xfId="0" applyNumberFormat="1" applyFont="1" applyFill="1" applyBorder="1"/>
    <xf numFmtId="42" fontId="28" fillId="0" borderId="4" xfId="6" applyNumberFormat="1" applyFont="1" applyFill="1" applyBorder="1" applyProtection="1">
      <protection locked="0"/>
    </xf>
    <xf numFmtId="42" fontId="24" fillId="6" borderId="4" xfId="6" applyNumberFormat="1" applyFont="1" applyFill="1" applyBorder="1"/>
    <xf numFmtId="42" fontId="12" fillId="14" borderId="4" xfId="0" applyNumberFormat="1" applyFont="1" applyFill="1" applyBorder="1"/>
    <xf numFmtId="0" fontId="30" fillId="0" borderId="1" xfId="0" applyFont="1" applyFill="1" applyBorder="1" applyAlignment="1" applyProtection="1">
      <alignment horizontal="left" wrapText="1"/>
      <protection locked="0"/>
    </xf>
    <xf numFmtId="0" fontId="30" fillId="0" borderId="3" xfId="0" applyFont="1" applyFill="1" applyBorder="1" applyAlignment="1" applyProtection="1">
      <alignment horizontal="left" wrapText="1"/>
      <protection locked="0"/>
    </xf>
    <xf numFmtId="0" fontId="0" fillId="13" borderId="1" xfId="0" applyFont="1" applyFill="1" applyBorder="1" applyAlignment="1">
      <alignment horizontal="center" wrapText="1"/>
    </xf>
    <xf numFmtId="0" fontId="0" fillId="13" borderId="3" xfId="0" applyFont="1" applyFill="1" applyBorder="1" applyAlignment="1">
      <alignment horizontal="center" wrapText="1"/>
    </xf>
    <xf numFmtId="0" fontId="0" fillId="6" borderId="10" xfId="0" applyFill="1" applyBorder="1"/>
    <xf numFmtId="0" fontId="0" fillId="6" borderId="15" xfId="0" applyFill="1" applyBorder="1"/>
    <xf numFmtId="0" fontId="0" fillId="6" borderId="11" xfId="0" applyFill="1" applyBorder="1"/>
    <xf numFmtId="0" fontId="0" fillId="6" borderId="17" xfId="0" applyFill="1" applyBorder="1"/>
    <xf numFmtId="0" fontId="0" fillId="6" borderId="0" xfId="0" applyFill="1" applyBorder="1"/>
    <xf numFmtId="0" fontId="0" fillId="6" borderId="12" xfId="0" applyFill="1" applyBorder="1"/>
    <xf numFmtId="0" fontId="0" fillId="6" borderId="13" xfId="0" applyFill="1" applyBorder="1"/>
    <xf numFmtId="0" fontId="0" fillId="6" borderId="9" xfId="0" applyFill="1" applyBorder="1"/>
    <xf numFmtId="0" fontId="0" fillId="6" borderId="14" xfId="0" applyFill="1" applyBorder="1"/>
    <xf numFmtId="0" fontId="1" fillId="6" borderId="0" xfId="0" applyFont="1" applyFill="1" applyBorder="1"/>
    <xf numFmtId="42" fontId="11" fillId="15" borderId="4" xfId="0" applyNumberFormat="1" applyFont="1" applyFill="1" applyBorder="1" applyAlignment="1" applyProtection="1">
      <alignment horizontal="left"/>
      <protection locked="0"/>
    </xf>
    <xf numFmtId="42" fontId="25" fillId="13" borderId="4" xfId="7" applyNumberFormat="1" applyFont="1" applyFill="1" applyBorder="1" applyAlignment="1">
      <alignment horizontal="center"/>
    </xf>
    <xf numFmtId="0" fontId="25" fillId="13" borderId="4" xfId="0" applyFont="1" applyFill="1" applyBorder="1" applyAlignment="1">
      <alignment horizontal="center" wrapText="1"/>
    </xf>
    <xf numFmtId="42" fontId="25" fillId="0" borderId="4" xfId="7" applyNumberFormat="1" applyFont="1" applyFill="1" applyBorder="1" applyAlignment="1">
      <alignment horizontal="center"/>
    </xf>
    <xf numFmtId="165" fontId="0" fillId="0" borderId="4" xfId="0" applyNumberFormat="1" applyFont="1" applyFill="1" applyBorder="1" applyAlignment="1">
      <alignment horizontal="center"/>
    </xf>
    <xf numFmtId="0" fontId="9" fillId="6" borderId="4" xfId="0" applyFont="1" applyFill="1" applyBorder="1" applyAlignment="1">
      <alignment horizontal="left" vertical="top"/>
    </xf>
    <xf numFmtId="42" fontId="0" fillId="0" borderId="0" xfId="0" applyNumberFormat="1"/>
    <xf numFmtId="166" fontId="25" fillId="4" borderId="4" xfId="6" applyNumberFormat="1" applyFont="1" applyFill="1" applyBorder="1" applyProtection="1">
      <protection locked="0"/>
    </xf>
    <xf numFmtId="0" fontId="1" fillId="6" borderId="4" xfId="0" applyFont="1" applyFill="1" applyBorder="1"/>
    <xf numFmtId="0" fontId="8" fillId="6" borderId="6" xfId="0" applyFont="1" applyFill="1" applyBorder="1" applyAlignment="1">
      <alignment horizontal="center"/>
    </xf>
    <xf numFmtId="165" fontId="8" fillId="6" borderId="4" xfId="0" applyNumberFormat="1" applyFont="1" applyFill="1" applyBorder="1" applyAlignment="1">
      <alignment horizontal="right"/>
    </xf>
    <xf numFmtId="0" fontId="22" fillId="0" borderId="0" xfId="0" applyFont="1" applyAlignment="1"/>
    <xf numFmtId="0" fontId="8" fillId="0" borderId="0" xfId="0" applyFont="1" applyAlignment="1"/>
    <xf numFmtId="165" fontId="10" fillId="13" borderId="4" xfId="1" applyNumberFormat="1" applyFont="1" applyFill="1" applyBorder="1" applyAlignment="1"/>
    <xf numFmtId="165" fontId="9" fillId="13" borderId="4" xfId="1" applyNumberFormat="1" applyFont="1" applyFill="1" applyBorder="1" applyAlignment="1"/>
    <xf numFmtId="0" fontId="9" fillId="6" borderId="4" xfId="4" applyFont="1" applyFill="1" applyBorder="1" applyAlignment="1">
      <alignment horizontal="left"/>
    </xf>
    <xf numFmtId="165" fontId="9" fillId="13" borderId="4" xfId="3" applyNumberFormat="1" applyFont="1" applyFill="1" applyBorder="1" applyAlignment="1"/>
    <xf numFmtId="9" fontId="9" fillId="13" borderId="4" xfId="5" applyFont="1" applyFill="1" applyBorder="1" applyAlignment="1"/>
    <xf numFmtId="0" fontId="9" fillId="13" borderId="17" xfId="4" applyFont="1" applyFill="1" applyBorder="1" applyAlignment="1">
      <alignment horizontal="right"/>
    </xf>
    <xf numFmtId="0" fontId="9" fillId="13" borderId="0" xfId="4" applyFont="1" applyFill="1" applyBorder="1" applyAlignment="1">
      <alignment horizontal="right"/>
    </xf>
    <xf numFmtId="9" fontId="9" fillId="13" borderId="12" xfId="5" applyFont="1" applyFill="1" applyBorder="1" applyAlignment="1"/>
    <xf numFmtId="0" fontId="22" fillId="0" borderId="0" xfId="0" applyFont="1" applyFill="1" applyAlignment="1"/>
    <xf numFmtId="165" fontId="10" fillId="13" borderId="4" xfId="2" applyNumberFormat="1" applyFont="1" applyFill="1" applyBorder="1" applyAlignment="1"/>
    <xf numFmtId="165" fontId="10" fillId="13" borderId="4" xfId="4" applyNumberFormat="1" applyFont="1" applyFill="1" applyBorder="1" applyAlignment="1">
      <alignment horizontal="right"/>
    </xf>
    <xf numFmtId="165" fontId="9" fillId="13" borderId="4" xfId="4" applyNumberFormat="1" applyFont="1" applyFill="1" applyBorder="1" applyAlignment="1">
      <alignment horizontal="right"/>
    </xf>
    <xf numFmtId="165" fontId="9" fillId="13" borderId="4" xfId="2" applyNumberFormat="1" applyFont="1" applyFill="1" applyBorder="1" applyAlignment="1"/>
    <xf numFmtId="9" fontId="8" fillId="13" borderId="4" xfId="5" applyFont="1" applyFill="1" applyBorder="1" applyAlignment="1"/>
    <xf numFmtId="10" fontId="14" fillId="10" borderId="4" xfId="9" applyNumberFormat="1" applyFont="1" applyFill="1" applyBorder="1" applyAlignment="1" applyProtection="1">
      <alignment horizontal="center"/>
      <protection locked="0"/>
    </xf>
    <xf numFmtId="0" fontId="33" fillId="6" borderId="0" xfId="0" applyFont="1" applyFill="1" applyBorder="1"/>
    <xf numFmtId="166" fontId="21" fillId="2" borderId="4" xfId="6" applyNumberFormat="1" applyFont="1" applyFill="1" applyBorder="1" applyProtection="1"/>
    <xf numFmtId="6" fontId="25" fillId="0" borderId="4" xfId="7" applyNumberFormat="1" applyFont="1" applyFill="1" applyBorder="1" applyAlignment="1" applyProtection="1">
      <alignment horizontal="left"/>
      <protection locked="0"/>
    </xf>
    <xf numFmtId="44" fontId="25" fillId="0" borderId="4" xfId="7" applyNumberFormat="1" applyFont="1" applyFill="1" applyBorder="1" applyAlignment="1" applyProtection="1">
      <alignment horizontal="left"/>
      <protection locked="0"/>
    </xf>
    <xf numFmtId="37" fontId="25" fillId="0" borderId="4" xfId="7" applyNumberFormat="1" applyFont="1" applyFill="1" applyBorder="1" applyAlignment="1" applyProtection="1">
      <alignment horizontal="center"/>
      <protection locked="0"/>
    </xf>
    <xf numFmtId="42" fontId="25" fillId="0" borderId="4" xfId="7" applyNumberFormat="1" applyFont="1" applyFill="1" applyBorder="1" applyAlignment="1" applyProtection="1">
      <alignment horizontal="center"/>
      <protection locked="0"/>
    </xf>
    <xf numFmtId="49" fontId="0" fillId="4" borderId="4" xfId="0" applyNumberFormat="1" applyFill="1" applyBorder="1" applyAlignment="1" applyProtection="1">
      <alignment horizontal="left"/>
      <protection locked="0"/>
    </xf>
    <xf numFmtId="165" fontId="0" fillId="4" borderId="4" xfId="0" applyNumberFormat="1" applyFill="1" applyBorder="1" applyAlignment="1" applyProtection="1">
      <alignment horizontal="left"/>
      <protection locked="0"/>
    </xf>
    <xf numFmtId="10" fontId="0" fillId="4" borderId="4" xfId="0" applyNumberFormat="1" applyFill="1" applyBorder="1" applyAlignment="1" applyProtection="1">
      <alignment horizontal="left"/>
      <protection locked="0"/>
    </xf>
    <xf numFmtId="0" fontId="9" fillId="0" borderId="4" xfId="0" applyFont="1" applyFill="1" applyBorder="1" applyAlignment="1" applyProtection="1">
      <alignment horizontal="left" vertical="top"/>
      <protection locked="0"/>
    </xf>
    <xf numFmtId="165" fontId="0" fillId="0" borderId="4" xfId="0" applyNumberFormat="1" applyFont="1" applyFill="1" applyBorder="1" applyAlignment="1" applyProtection="1">
      <alignment horizontal="center"/>
      <protection locked="0"/>
    </xf>
    <xf numFmtId="49" fontId="22" fillId="0" borderId="0" xfId="0" applyNumberFormat="1" applyFont="1" applyAlignment="1"/>
    <xf numFmtId="0" fontId="0" fillId="0" borderId="4" xfId="0" applyBorder="1"/>
    <xf numFmtId="164" fontId="0" fillId="0" borderId="4" xfId="0" applyNumberFormat="1" applyBorder="1"/>
    <xf numFmtId="0" fontId="0" fillId="0" borderId="4" xfId="0" applyBorder="1" applyAlignment="1">
      <alignment horizontal="center"/>
    </xf>
    <xf numFmtId="42" fontId="0" fillId="0" borderId="4" xfId="0" applyNumberFormat="1" applyBorder="1" applyAlignment="1">
      <alignment horizontal="center"/>
    </xf>
    <xf numFmtId="42" fontId="34" fillId="0" borderId="4" xfId="0" applyNumberFormat="1" applyFont="1" applyBorder="1" applyAlignment="1">
      <alignment horizontal="center"/>
    </xf>
    <xf numFmtId="7" fontId="37" fillId="16" borderId="4" xfId="0" applyNumberFormat="1" applyFont="1" applyFill="1" applyBorder="1" applyAlignment="1" applyProtection="1">
      <alignment horizontal="center" vertical="center" wrapText="1"/>
      <protection locked="0"/>
    </xf>
    <xf numFmtId="0" fontId="38" fillId="0" borderId="4" xfId="10" applyFont="1" applyBorder="1" applyAlignment="1" applyProtection="1">
      <alignment horizontal="center" vertical="center" wrapText="1"/>
    </xf>
    <xf numFmtId="0" fontId="21" fillId="0" borderId="4" xfId="0" applyFont="1" applyFill="1" applyBorder="1" applyAlignment="1">
      <alignment horizontal="center" vertical="center" wrapText="1"/>
    </xf>
    <xf numFmtId="0" fontId="0" fillId="0" borderId="4" xfId="0" applyBorder="1" applyAlignment="1">
      <alignment horizontal="center" vertical="center" wrapText="1"/>
    </xf>
    <xf numFmtId="164" fontId="0" fillId="3" borderId="4" xfId="6" applyNumberFormat="1" applyFont="1" applyFill="1" applyBorder="1" applyAlignment="1">
      <alignment horizontal="center" vertical="center"/>
    </xf>
    <xf numFmtId="7" fontId="25" fillId="3" borderId="4" xfId="0" applyNumberFormat="1" applyFont="1" applyFill="1" applyBorder="1" applyAlignment="1" applyProtection="1">
      <alignment horizontal="right" vertical="center"/>
      <protection locked="0"/>
    </xf>
    <xf numFmtId="164" fontId="37" fillId="3" borderId="4" xfId="6" applyNumberFormat="1" applyFont="1" applyFill="1" applyBorder="1" applyAlignment="1">
      <alignment horizontal="center" vertical="center"/>
    </xf>
    <xf numFmtId="0" fontId="1" fillId="0" borderId="4" xfId="0" applyFont="1" applyBorder="1" applyAlignment="1">
      <alignment horizontal="center" vertical="center" wrapText="1"/>
    </xf>
    <xf numFmtId="0" fontId="1" fillId="0" borderId="4" xfId="0" applyFont="1" applyBorder="1" applyAlignment="1">
      <alignment horizontal="left" vertical="center"/>
    </xf>
    <xf numFmtId="44" fontId="0" fillId="16" borderId="4" xfId="0" applyNumberFormat="1" applyFont="1" applyFill="1" applyBorder="1" applyAlignment="1" applyProtection="1">
      <alignment horizontal="right" vertical="center" wrapText="1"/>
      <protection locked="0"/>
    </xf>
    <xf numFmtId="164" fontId="0" fillId="17" borderId="4" xfId="0" applyNumberFormat="1" applyFont="1" applyFill="1" applyBorder="1" applyAlignment="1">
      <alignment horizontal="right" vertical="center" wrapText="1"/>
    </xf>
    <xf numFmtId="0" fontId="1" fillId="0" borderId="4" xfId="0" applyFont="1" applyBorder="1" applyAlignment="1"/>
    <xf numFmtId="166" fontId="0" fillId="0" borderId="4" xfId="0" applyNumberFormat="1" applyFont="1" applyBorder="1"/>
    <xf numFmtId="0" fontId="37" fillId="16" borderId="4" xfId="0" applyFont="1" applyFill="1" applyBorder="1" applyAlignment="1" applyProtection="1">
      <alignment horizontal="center" vertical="center" wrapText="1"/>
      <protection locked="0"/>
    </xf>
    <xf numFmtId="164" fontId="0" fillId="18" borderId="4" xfId="6" applyNumberFormat="1" applyFont="1" applyFill="1" applyBorder="1" applyAlignment="1">
      <alignment horizontal="center" vertical="center"/>
    </xf>
    <xf numFmtId="0" fontId="1" fillId="0" borderId="4" xfId="0" applyFont="1" applyFill="1" applyBorder="1" applyAlignment="1">
      <alignment horizontal="center" vertical="center" wrapText="1"/>
    </xf>
    <xf numFmtId="7" fontId="25" fillId="2" borderId="4" xfId="0" applyNumberFormat="1" applyFont="1" applyFill="1" applyBorder="1" applyAlignment="1" applyProtection="1">
      <alignment horizontal="right" vertical="center"/>
    </xf>
    <xf numFmtId="0" fontId="1" fillId="0" borderId="4" xfId="0" applyFont="1" applyBorder="1" applyAlignment="1">
      <alignment horizontal="left" vertical="center" wrapText="1" indent="2"/>
    </xf>
    <xf numFmtId="0" fontId="1" fillId="0" borderId="4" xfId="0" applyFont="1" applyBorder="1" applyAlignment="1">
      <alignment wrapText="1"/>
    </xf>
    <xf numFmtId="0" fontId="1" fillId="4" borderId="4" xfId="0" applyFont="1" applyFill="1" applyBorder="1" applyAlignment="1">
      <alignment horizontal="center" vertical="center"/>
    </xf>
    <xf numFmtId="0" fontId="0" fillId="0" borderId="0" xfId="0" applyFont="1" applyAlignment="1"/>
    <xf numFmtId="0" fontId="14" fillId="16" borderId="4" xfId="0" applyFont="1" applyFill="1" applyBorder="1" applyAlignment="1" applyProtection="1">
      <protection locked="0"/>
    </xf>
    <xf numFmtId="0" fontId="1" fillId="0" borderId="23" xfId="0" applyFont="1" applyFill="1" applyBorder="1" applyAlignment="1"/>
    <xf numFmtId="0" fontId="0" fillId="0" borderId="26" xfId="0" applyBorder="1"/>
    <xf numFmtId="0" fontId="0" fillId="0" borderId="19" xfId="0" applyBorder="1" applyAlignment="1">
      <alignment horizontal="left" vertical="top"/>
    </xf>
    <xf numFmtId="0" fontId="0" fillId="0" borderId="20" xfId="0" applyBorder="1" applyAlignment="1">
      <alignment horizontal="left" vertical="top"/>
    </xf>
    <xf numFmtId="0" fontId="0" fillId="0" borderId="28" xfId="0" applyBorder="1"/>
    <xf numFmtId="44" fontId="0" fillId="17" borderId="4" xfId="0" applyNumberFormat="1" applyFont="1" applyFill="1" applyBorder="1" applyAlignment="1">
      <alignment horizontal="right" vertical="center" wrapText="1"/>
    </xf>
    <xf numFmtId="0" fontId="1" fillId="0" borderId="21" xfId="0" applyFont="1" applyBorder="1" applyAlignment="1">
      <alignment horizontal="center" vertical="center"/>
    </xf>
    <xf numFmtId="44" fontId="0" fillId="0" borderId="22" xfId="0" applyNumberFormat="1" applyBorder="1" applyAlignment="1"/>
    <xf numFmtId="0" fontId="1" fillId="0" borderId="27" xfId="0" applyFont="1" applyBorder="1" applyAlignment="1">
      <alignment horizontal="center" vertical="center"/>
    </xf>
    <xf numFmtId="44" fontId="0" fillId="0" borderId="18" xfId="0" applyNumberFormat="1" applyBorder="1" applyAlignment="1"/>
    <xf numFmtId="0" fontId="37" fillId="0" borderId="24" xfId="0" applyFont="1" applyBorder="1" applyAlignment="1">
      <alignment horizontal="right"/>
    </xf>
    <xf numFmtId="44" fontId="34" fillId="0" borderId="25" xfId="0" applyNumberFormat="1" applyFont="1" applyBorder="1" applyAlignment="1"/>
    <xf numFmtId="0" fontId="1" fillId="0" borderId="0" xfId="0" applyFont="1"/>
    <xf numFmtId="6" fontId="0" fillId="0" borderId="0" xfId="0" applyNumberFormat="1" applyAlignment="1">
      <alignment horizontal="center"/>
    </xf>
    <xf numFmtId="0" fontId="28" fillId="13" borderId="4" xfId="0" applyFont="1" applyFill="1" applyBorder="1" applyAlignment="1">
      <alignment horizontal="right" wrapText="1"/>
    </xf>
    <xf numFmtId="0" fontId="28" fillId="13" borderId="1" xfId="0" applyFont="1" applyFill="1" applyBorder="1" applyAlignment="1">
      <alignment horizontal="right" wrapText="1"/>
    </xf>
    <xf numFmtId="0" fontId="28" fillId="2" borderId="4" xfId="0" applyFont="1" applyFill="1" applyBorder="1" applyAlignment="1">
      <alignment horizontal="right" wrapText="1"/>
    </xf>
    <xf numFmtId="42" fontId="28" fillId="2" borderId="4" xfId="0" applyNumberFormat="1" applyFont="1" applyFill="1" applyBorder="1" applyAlignment="1">
      <alignment horizontal="right" wrapText="1"/>
    </xf>
    <xf numFmtId="0" fontId="28" fillId="13" borderId="5" xfId="0" applyFont="1" applyFill="1" applyBorder="1" applyAlignment="1">
      <alignment horizontal="right" wrapText="1"/>
    </xf>
    <xf numFmtId="165" fontId="0" fillId="13" borderId="0" xfId="0" applyNumberFormat="1" applyFill="1" applyBorder="1"/>
    <xf numFmtId="0" fontId="28" fillId="8" borderId="0" xfId="0" applyFont="1" applyFill="1" applyBorder="1" applyAlignment="1">
      <alignment horizontal="left" wrapText="1"/>
    </xf>
    <xf numFmtId="0" fontId="26" fillId="13" borderId="16" xfId="0" applyFont="1" applyFill="1" applyBorder="1" applyAlignment="1">
      <alignment horizontal="center" vertical="center" wrapText="1"/>
    </xf>
    <xf numFmtId="0" fontId="0" fillId="6" borderId="2" xfId="0" applyFill="1" applyBorder="1"/>
    <xf numFmtId="2" fontId="26" fillId="2" borderId="4" xfId="6" applyNumberFormat="1" applyFont="1" applyFill="1" applyBorder="1" applyAlignment="1" applyProtection="1">
      <alignment horizontal="center" wrapText="1"/>
    </xf>
    <xf numFmtId="0" fontId="28" fillId="13" borderId="2" xfId="0" applyFont="1" applyFill="1" applyBorder="1" applyAlignment="1">
      <alignment horizontal="right" wrapText="1"/>
    </xf>
    <xf numFmtId="0" fontId="9" fillId="6" borderId="3" xfId="0" applyFont="1" applyFill="1" applyBorder="1" applyAlignment="1">
      <alignment horizontal="left" wrapText="1"/>
    </xf>
    <xf numFmtId="0" fontId="26" fillId="13" borderId="0" xfId="0" applyFont="1" applyFill="1" applyBorder="1" applyAlignment="1">
      <alignment horizontal="right" wrapText="1"/>
    </xf>
    <xf numFmtId="0" fontId="28" fillId="13" borderId="0" xfId="0" applyFont="1" applyFill="1" applyBorder="1" applyAlignment="1">
      <alignment horizontal="right" wrapText="1"/>
    </xf>
    <xf numFmtId="0" fontId="26" fillId="13" borderId="17" xfId="0" applyFont="1" applyFill="1" applyBorder="1" applyAlignment="1">
      <alignment horizontal="right" wrapText="1"/>
    </xf>
    <xf numFmtId="0" fontId="31" fillId="13" borderId="4" xfId="0" applyFont="1" applyFill="1" applyBorder="1" applyAlignment="1">
      <alignment horizontal="left" wrapText="1"/>
    </xf>
    <xf numFmtId="0" fontId="26" fillId="0" borderId="4" xfId="0" applyFont="1" applyFill="1" applyBorder="1" applyAlignment="1" applyProtection="1">
      <alignment horizontal="left" wrapText="1"/>
      <protection locked="0"/>
    </xf>
    <xf numFmtId="0" fontId="26" fillId="0" borderId="3" xfId="0" applyFont="1" applyFill="1" applyBorder="1" applyAlignment="1" applyProtection="1">
      <alignment horizontal="left" wrapText="1"/>
      <protection locked="0"/>
    </xf>
    <xf numFmtId="0" fontId="26" fillId="13" borderId="3" xfId="0" applyFont="1" applyFill="1" applyBorder="1" applyAlignment="1">
      <alignment horizontal="center" vertical="center" wrapText="1"/>
    </xf>
    <xf numFmtId="0" fontId="26" fillId="13" borderId="4" xfId="0" applyFont="1" applyFill="1" applyBorder="1" applyAlignment="1">
      <alignment horizontal="center" vertical="center" wrapText="1"/>
    </xf>
    <xf numFmtId="0" fontId="28" fillId="13" borderId="10" xfId="0" applyFont="1" applyFill="1" applyBorder="1" applyAlignment="1">
      <alignment horizontal="right" wrapText="1"/>
    </xf>
    <xf numFmtId="0" fontId="28" fillId="13" borderId="15" xfId="0" applyFont="1" applyFill="1" applyBorder="1" applyAlignment="1">
      <alignment horizontal="right" wrapText="1"/>
    </xf>
    <xf numFmtId="0" fontId="28" fillId="13" borderId="17" xfId="0" applyFont="1" applyFill="1" applyBorder="1" applyAlignment="1">
      <alignment horizontal="right" wrapText="1"/>
    </xf>
    <xf numFmtId="0" fontId="28" fillId="13" borderId="9" xfId="0" applyFont="1" applyFill="1" applyBorder="1" applyAlignment="1">
      <alignment horizontal="right" wrapText="1"/>
    </xf>
    <xf numFmtId="0" fontId="10" fillId="13" borderId="1" xfId="3" applyFont="1" applyFill="1" applyBorder="1" applyAlignment="1">
      <alignment horizontal="left"/>
    </xf>
    <xf numFmtId="0" fontId="10" fillId="13" borderId="2" xfId="3" applyFont="1" applyFill="1" applyBorder="1" applyAlignment="1">
      <alignment horizontal="left"/>
    </xf>
    <xf numFmtId="0" fontId="10" fillId="13" borderId="3" xfId="3" applyFont="1" applyFill="1" applyBorder="1" applyAlignment="1">
      <alignment horizontal="left"/>
    </xf>
    <xf numFmtId="0" fontId="14" fillId="11" borderId="11" xfId="8" applyFont="1" applyFill="1" applyBorder="1" applyProtection="1"/>
    <xf numFmtId="0" fontId="14" fillId="11" borderId="14" xfId="8" applyFont="1" applyFill="1" applyBorder="1" applyProtection="1"/>
    <xf numFmtId="0" fontId="14" fillId="11" borderId="12" xfId="8" applyFont="1" applyFill="1" applyBorder="1" applyProtection="1"/>
    <xf numFmtId="0" fontId="14" fillId="11" borderId="10" xfId="8" applyFont="1" applyFill="1" applyBorder="1" applyProtection="1"/>
    <xf numFmtId="0" fontId="14" fillId="11" borderId="5" xfId="8" applyFont="1" applyFill="1" applyBorder="1" applyAlignment="1" applyProtection="1">
      <alignment horizontal="center"/>
    </xf>
    <xf numFmtId="0" fontId="14" fillId="11" borderId="16" xfId="8" applyFont="1" applyFill="1" applyBorder="1" applyAlignment="1" applyProtection="1">
      <alignment horizontal="center"/>
    </xf>
    <xf numFmtId="0" fontId="14" fillId="0" borderId="4" xfId="8" applyFont="1" applyBorder="1" applyProtection="1"/>
    <xf numFmtId="0" fontId="14" fillId="11" borderId="6" xfId="8" applyFont="1" applyFill="1" applyBorder="1" applyAlignment="1" applyProtection="1">
      <alignment horizontal="center"/>
    </xf>
    <xf numFmtId="165" fontId="14" fillId="0" borderId="4" xfId="8" applyNumberFormat="1" applyFont="1" applyBorder="1" applyAlignment="1" applyProtection="1">
      <alignment horizontal="center"/>
    </xf>
    <xf numFmtId="165" fontId="14" fillId="10" borderId="4" xfId="8" applyNumberFormat="1" applyFont="1" applyFill="1" applyBorder="1" applyAlignment="1" applyProtection="1">
      <alignment horizontal="center"/>
      <protection locked="0"/>
    </xf>
    <xf numFmtId="10" fontId="14" fillId="0" borderId="4" xfId="8" applyNumberFormat="1" applyFont="1" applyBorder="1" applyAlignment="1" applyProtection="1">
      <alignment horizontal="center"/>
    </xf>
    <xf numFmtId="0" fontId="14" fillId="0" borderId="0" xfId="8" applyFont="1" applyBorder="1" applyProtection="1"/>
    <xf numFmtId="0" fontId="14" fillId="0" borderId="0" xfId="8" applyFont="1" applyBorder="1" applyAlignment="1" applyProtection="1">
      <alignment horizontal="center"/>
    </xf>
    <xf numFmtId="169" fontId="14" fillId="0" borderId="4" xfId="8" applyNumberFormat="1" applyFont="1" applyBorder="1" applyAlignment="1" applyProtection="1">
      <alignment horizontal="center"/>
    </xf>
    <xf numFmtId="0" fontId="14" fillId="10" borderId="4" xfId="8" applyFont="1" applyFill="1" applyBorder="1" applyAlignment="1" applyProtection="1">
      <alignment horizontal="center"/>
      <protection locked="0"/>
    </xf>
    <xf numFmtId="0" fontId="14" fillId="0" borderId="0" xfId="8" applyFont="1" applyFill="1" applyBorder="1" applyProtection="1"/>
    <xf numFmtId="0" fontId="14" fillId="0" borderId="0" xfId="8" applyFont="1" applyProtection="1"/>
    <xf numFmtId="0" fontId="9" fillId="6" borderId="1" xfId="0" applyFont="1" applyFill="1" applyBorder="1" applyAlignment="1">
      <alignment horizontal="left" wrapText="1"/>
    </xf>
    <xf numFmtId="0" fontId="9" fillId="6" borderId="2" xfId="0" applyFont="1" applyFill="1" applyBorder="1" applyAlignment="1">
      <alignment horizontal="left" wrapText="1"/>
    </xf>
    <xf numFmtId="0" fontId="9" fillId="6" borderId="3" xfId="0" applyFont="1" applyFill="1" applyBorder="1" applyAlignment="1">
      <alignment horizontal="left" wrapText="1"/>
    </xf>
    <xf numFmtId="0" fontId="26" fillId="13" borderId="1" xfId="0" applyFont="1" applyFill="1" applyBorder="1" applyAlignment="1">
      <alignment horizontal="center" vertical="center" wrapText="1"/>
    </xf>
    <xf numFmtId="0" fontId="26" fillId="13" borderId="3" xfId="0" applyFont="1" applyFill="1" applyBorder="1" applyAlignment="1">
      <alignment horizontal="center" vertical="center" wrapText="1"/>
    </xf>
    <xf numFmtId="0" fontId="26" fillId="13" borderId="2" xfId="0" applyFont="1" applyFill="1" applyBorder="1" applyAlignment="1">
      <alignment horizontal="center" vertical="center" wrapText="1"/>
    </xf>
    <xf numFmtId="0" fontId="26" fillId="0" borderId="1" xfId="0" applyFont="1" applyFill="1" applyBorder="1" applyAlignment="1" applyProtection="1">
      <alignment horizontal="left" wrapText="1"/>
      <protection locked="0"/>
    </xf>
    <xf numFmtId="0" fontId="26" fillId="0" borderId="3" xfId="0" applyFont="1" applyFill="1" applyBorder="1" applyAlignment="1" applyProtection="1">
      <alignment horizontal="left" wrapText="1"/>
      <protection locked="0"/>
    </xf>
    <xf numFmtId="0" fontId="26" fillId="0" borderId="2" xfId="0" applyFont="1" applyFill="1" applyBorder="1" applyAlignment="1" applyProtection="1">
      <alignment horizontal="left" wrapText="1"/>
      <protection locked="0"/>
    </xf>
    <xf numFmtId="0" fontId="26" fillId="13" borderId="1" xfId="0" applyFont="1" applyFill="1" applyBorder="1" applyAlignment="1">
      <alignment horizontal="center" wrapText="1"/>
    </xf>
    <xf numFmtId="0" fontId="26" fillId="13" borderId="2" xfId="0" applyFont="1" applyFill="1" applyBorder="1" applyAlignment="1">
      <alignment horizontal="center" wrapText="1"/>
    </xf>
    <xf numFmtId="0" fontId="26" fillId="13" borderId="3" xfId="0" applyFont="1" applyFill="1" applyBorder="1" applyAlignment="1">
      <alignment horizontal="center" wrapText="1"/>
    </xf>
    <xf numFmtId="0" fontId="31" fillId="13" borderId="1" xfId="0" applyFont="1" applyFill="1" applyBorder="1" applyAlignment="1">
      <alignment horizontal="left" wrapText="1"/>
    </xf>
    <xf numFmtId="0" fontId="31" fillId="13" borderId="2" xfId="0" applyFont="1" applyFill="1" applyBorder="1" applyAlignment="1">
      <alignment horizontal="left" wrapText="1"/>
    </xf>
    <xf numFmtId="0" fontId="31" fillId="13" borderId="3" xfId="0" applyFont="1" applyFill="1" applyBorder="1" applyAlignment="1">
      <alignment horizontal="left" wrapText="1"/>
    </xf>
    <xf numFmtId="0" fontId="13" fillId="0" borderId="1" xfId="0" applyFont="1" applyFill="1" applyBorder="1" applyAlignment="1" applyProtection="1">
      <alignment wrapText="1"/>
      <protection locked="0"/>
    </xf>
    <xf numFmtId="0" fontId="13" fillId="0" borderId="2" xfId="0" applyFont="1" applyFill="1" applyBorder="1" applyAlignment="1" applyProtection="1">
      <alignment wrapText="1"/>
      <protection locked="0"/>
    </xf>
    <xf numFmtId="0" fontId="13" fillId="0" borderId="3" xfId="0" applyFont="1" applyFill="1" applyBorder="1" applyAlignment="1" applyProtection="1">
      <alignment wrapText="1"/>
      <protection locked="0"/>
    </xf>
    <xf numFmtId="0" fontId="9" fillId="13" borderId="1" xfId="0" applyFont="1" applyFill="1" applyBorder="1" applyAlignment="1">
      <alignment horizontal="right" vertical="center" wrapText="1"/>
    </xf>
    <xf numFmtId="0" fontId="9" fillId="13" borderId="2" xfId="0" applyFont="1" applyFill="1" applyBorder="1" applyAlignment="1">
      <alignment horizontal="right" vertical="center" wrapText="1"/>
    </xf>
    <xf numFmtId="0" fontId="9" fillId="13" borderId="3" xfId="0" applyFont="1" applyFill="1" applyBorder="1" applyAlignment="1">
      <alignment horizontal="right" vertical="center" wrapText="1"/>
    </xf>
    <xf numFmtId="0" fontId="26" fillId="13" borderId="4" xfId="0" applyFont="1" applyFill="1" applyBorder="1" applyAlignment="1">
      <alignment horizontal="center" vertical="center" wrapText="1"/>
    </xf>
    <xf numFmtId="0" fontId="27" fillId="13" borderId="1" xfId="0" applyFont="1" applyFill="1" applyBorder="1" applyAlignment="1">
      <alignment horizontal="center" vertical="center" wrapText="1"/>
    </xf>
    <xf numFmtId="0" fontId="27" fillId="13" borderId="2" xfId="0" applyFont="1" applyFill="1" applyBorder="1" applyAlignment="1">
      <alignment horizontal="center" vertical="center" wrapText="1"/>
    </xf>
    <xf numFmtId="0" fontId="27" fillId="13" borderId="3" xfId="0" applyFont="1" applyFill="1" applyBorder="1" applyAlignment="1">
      <alignment horizontal="center" vertical="center" wrapText="1"/>
    </xf>
    <xf numFmtId="0" fontId="31" fillId="13" borderId="4" xfId="0" applyFont="1" applyFill="1" applyBorder="1" applyAlignment="1">
      <alignment horizontal="left" wrapText="1"/>
    </xf>
    <xf numFmtId="0" fontId="13" fillId="0" borderId="4" xfId="0" applyFont="1" applyFill="1" applyBorder="1" applyAlignment="1" applyProtection="1">
      <alignment horizontal="left" wrapText="1"/>
      <protection locked="0"/>
    </xf>
    <xf numFmtId="0" fontId="0" fillId="0" borderId="4" xfId="0" applyFont="1" applyFill="1" applyBorder="1" applyAlignment="1" applyProtection="1">
      <alignment wrapText="1"/>
      <protection locked="0"/>
    </xf>
    <xf numFmtId="0" fontId="0" fillId="13" borderId="4" xfId="0" applyFont="1" applyFill="1" applyBorder="1" applyAlignment="1">
      <alignment wrapText="1"/>
    </xf>
    <xf numFmtId="0" fontId="29" fillId="0" borderId="4" xfId="0" applyFont="1" applyFill="1" applyBorder="1" applyAlignment="1" applyProtection="1">
      <alignment horizontal="left" wrapText="1"/>
      <protection locked="0"/>
    </xf>
    <xf numFmtId="0" fontId="30" fillId="0" borderId="4" xfId="0" applyFont="1" applyFill="1" applyBorder="1" applyAlignment="1" applyProtection="1">
      <alignment horizontal="left" wrapText="1"/>
      <protection locked="0"/>
    </xf>
    <xf numFmtId="0" fontId="9" fillId="13" borderId="1" xfId="0" applyFont="1" applyFill="1" applyBorder="1" applyAlignment="1">
      <alignment horizontal="right" wrapText="1"/>
    </xf>
    <xf numFmtId="0" fontId="9" fillId="13" borderId="2" xfId="0" applyFont="1" applyFill="1" applyBorder="1" applyAlignment="1">
      <alignment horizontal="right" wrapText="1"/>
    </xf>
    <xf numFmtId="0" fontId="9" fillId="13" borderId="3" xfId="0" applyFont="1" applyFill="1" applyBorder="1" applyAlignment="1">
      <alignment horizontal="right" wrapText="1"/>
    </xf>
    <xf numFmtId="0" fontId="8" fillId="13" borderId="1" xfId="0" applyFont="1" applyFill="1" applyBorder="1" applyAlignment="1">
      <alignment horizontal="right"/>
    </xf>
    <xf numFmtId="0" fontId="8" fillId="13" borderId="2" xfId="0" applyFont="1" applyFill="1" applyBorder="1" applyAlignment="1">
      <alignment horizontal="right"/>
    </xf>
    <xf numFmtId="0" fontId="8" fillId="13" borderId="3" xfId="0" applyFont="1" applyFill="1" applyBorder="1" applyAlignment="1">
      <alignment horizontal="right"/>
    </xf>
    <xf numFmtId="0" fontId="9" fillId="6" borderId="1" xfId="0" applyFont="1" applyFill="1" applyBorder="1" applyAlignment="1">
      <alignment wrapText="1"/>
    </xf>
    <xf numFmtId="0" fontId="9" fillId="6" borderId="2" xfId="0" applyFont="1" applyFill="1" applyBorder="1" applyAlignment="1">
      <alignment wrapText="1"/>
    </xf>
    <xf numFmtId="0" fontId="9" fillId="6" borderId="3" xfId="0" applyFont="1" applyFill="1" applyBorder="1" applyAlignment="1">
      <alignment wrapText="1"/>
    </xf>
    <xf numFmtId="0" fontId="0" fillId="13" borderId="1" xfId="0" applyFont="1" applyFill="1" applyBorder="1" applyAlignment="1">
      <alignment wrapText="1"/>
    </xf>
    <xf numFmtId="0" fontId="0" fillId="13" borderId="2" xfId="0" applyFont="1" applyFill="1" applyBorder="1" applyAlignment="1">
      <alignment wrapText="1"/>
    </xf>
    <xf numFmtId="0" fontId="0" fillId="13" borderId="3" xfId="0" applyFont="1" applyFill="1" applyBorder="1" applyAlignment="1">
      <alignment wrapText="1"/>
    </xf>
    <xf numFmtId="0" fontId="24" fillId="6" borderId="13" xfId="0" applyFont="1" applyFill="1" applyBorder="1" applyAlignment="1">
      <alignment horizontal="center" vertical="center" wrapText="1"/>
    </xf>
    <xf numFmtId="0" fontId="24" fillId="6" borderId="9" xfId="0" applyFont="1" applyFill="1" applyBorder="1" applyAlignment="1">
      <alignment horizontal="center" vertical="center" wrapText="1"/>
    </xf>
    <xf numFmtId="0" fontId="24" fillId="6" borderId="14" xfId="0" applyFont="1" applyFill="1" applyBorder="1" applyAlignment="1">
      <alignment horizontal="center" vertical="center" wrapText="1"/>
    </xf>
    <xf numFmtId="0" fontId="9" fillId="6" borderId="4" xfId="0" applyFont="1" applyFill="1" applyBorder="1" applyAlignment="1">
      <alignment vertical="top"/>
    </xf>
    <xf numFmtId="0" fontId="27" fillId="0" borderId="1" xfId="0" applyFont="1" applyFill="1" applyBorder="1" applyAlignment="1" applyProtection="1">
      <alignment horizontal="left" wrapText="1"/>
      <protection locked="0"/>
    </xf>
    <xf numFmtId="0" fontId="27" fillId="0" borderId="3" xfId="0" applyFont="1" applyFill="1" applyBorder="1" applyAlignment="1" applyProtection="1">
      <alignment horizontal="left" wrapText="1"/>
      <protection locked="0"/>
    </xf>
    <xf numFmtId="0" fontId="9" fillId="6" borderId="1" xfId="0" applyFont="1" applyFill="1" applyBorder="1" applyAlignment="1">
      <alignment horizontal="left"/>
    </xf>
    <xf numFmtId="0" fontId="9" fillId="6" borderId="2" xfId="0" applyFont="1" applyFill="1" applyBorder="1" applyAlignment="1">
      <alignment horizontal="left"/>
    </xf>
    <xf numFmtId="0" fontId="9" fillId="6" borderId="3" xfId="0" applyFont="1" applyFill="1" applyBorder="1" applyAlignment="1">
      <alignment horizontal="left"/>
    </xf>
    <xf numFmtId="0" fontId="26" fillId="13" borderId="1" xfId="0" applyFont="1" applyFill="1" applyBorder="1" applyAlignment="1" applyProtection="1">
      <alignment horizontal="left" wrapText="1"/>
    </xf>
    <xf numFmtId="0" fontId="0" fillId="13" borderId="2" xfId="0" applyFill="1" applyBorder="1" applyAlignment="1" applyProtection="1">
      <alignment horizontal="left" wrapText="1"/>
    </xf>
    <xf numFmtId="0" fontId="0" fillId="13" borderId="3" xfId="0" applyFill="1" applyBorder="1" applyAlignment="1" applyProtection="1">
      <alignment horizontal="left"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26" fillId="0" borderId="4" xfId="0" applyFont="1" applyFill="1" applyBorder="1" applyAlignment="1" applyProtection="1">
      <alignment horizontal="left" wrapText="1"/>
      <protection locked="0"/>
    </xf>
    <xf numFmtId="0" fontId="0" fillId="13" borderId="1" xfId="0" applyFont="1" applyFill="1" applyBorder="1" applyAlignment="1">
      <alignment horizontal="left" wrapText="1"/>
    </xf>
    <xf numFmtId="0" fontId="0" fillId="13" borderId="2" xfId="0" applyFont="1" applyFill="1" applyBorder="1" applyAlignment="1">
      <alignment horizontal="left" wrapText="1"/>
    </xf>
    <xf numFmtId="0" fontId="25" fillId="13" borderId="1" xfId="0" applyFont="1" applyFill="1" applyBorder="1" applyAlignment="1">
      <alignment wrapText="1"/>
    </xf>
    <xf numFmtId="0" fontId="25" fillId="13" borderId="3" xfId="0" applyFont="1" applyFill="1" applyBorder="1" applyAlignment="1">
      <alignment wrapText="1"/>
    </xf>
    <xf numFmtId="0" fontId="0" fillId="13" borderId="3" xfId="0" applyFont="1" applyFill="1" applyBorder="1" applyAlignment="1">
      <alignment horizontal="left" wrapText="1"/>
    </xf>
    <xf numFmtId="0" fontId="26" fillId="13" borderId="0" xfId="0" applyFont="1" applyFill="1" applyBorder="1" applyAlignment="1">
      <alignment horizontal="right" wrapText="1"/>
    </xf>
    <xf numFmtId="0" fontId="28" fillId="13" borderId="0" xfId="0" applyFont="1" applyFill="1" applyBorder="1" applyAlignment="1">
      <alignment horizontal="right" wrapText="1"/>
    </xf>
    <xf numFmtId="0" fontId="26" fillId="13" borderId="4" xfId="0" applyFont="1" applyFill="1" applyBorder="1" applyAlignment="1">
      <alignment horizontal="right" wrapText="1"/>
    </xf>
    <xf numFmtId="165" fontId="26" fillId="2" borderId="4" xfId="0" applyNumberFormat="1" applyFont="1" applyFill="1" applyBorder="1" applyAlignment="1">
      <alignment horizontal="right" wrapText="1"/>
    </xf>
    <xf numFmtId="165" fontId="26" fillId="2" borderId="0" xfId="0" applyNumberFormat="1" applyFont="1" applyFill="1" applyBorder="1" applyAlignment="1">
      <alignment horizontal="right" wrapText="1"/>
    </xf>
    <xf numFmtId="165" fontId="26" fillId="2" borderId="12" xfId="0" applyNumberFormat="1" applyFont="1" applyFill="1" applyBorder="1" applyAlignment="1">
      <alignment horizontal="right" wrapText="1"/>
    </xf>
    <xf numFmtId="164" fontId="26" fillId="2" borderId="0" xfId="0" applyNumberFormat="1" applyFont="1" applyFill="1" applyBorder="1" applyAlignment="1">
      <alignment horizontal="right" wrapText="1"/>
    </xf>
    <xf numFmtId="0" fontId="26" fillId="13" borderId="1" xfId="0" applyFont="1" applyFill="1" applyBorder="1" applyAlignment="1">
      <alignment horizontal="right" wrapText="1"/>
    </xf>
    <xf numFmtId="0" fontId="26" fillId="13" borderId="2" xfId="0" applyFont="1" applyFill="1" applyBorder="1" applyAlignment="1">
      <alignment horizontal="right" wrapText="1"/>
    </xf>
    <xf numFmtId="165" fontId="26" fillId="2" borderId="1" xfId="0" applyNumberFormat="1" applyFont="1" applyFill="1" applyBorder="1" applyAlignment="1">
      <alignment horizontal="right" wrapText="1"/>
    </xf>
    <xf numFmtId="165" fontId="26" fillId="2" borderId="2" xfId="0" applyNumberFormat="1" applyFont="1" applyFill="1" applyBorder="1" applyAlignment="1">
      <alignment horizontal="right" wrapText="1"/>
    </xf>
    <xf numFmtId="165" fontId="26" fillId="2" borderId="3" xfId="0" applyNumberFormat="1" applyFont="1" applyFill="1" applyBorder="1" applyAlignment="1">
      <alignment horizontal="right" wrapText="1"/>
    </xf>
    <xf numFmtId="10" fontId="26" fillId="2" borderId="1" xfId="0" applyNumberFormat="1" applyFont="1" applyFill="1" applyBorder="1" applyAlignment="1">
      <alignment horizontal="right" wrapText="1"/>
    </xf>
    <xf numFmtId="10" fontId="26" fillId="2" borderId="2" xfId="0" applyNumberFormat="1" applyFont="1" applyFill="1" applyBorder="1" applyAlignment="1">
      <alignment horizontal="right" wrapText="1"/>
    </xf>
    <xf numFmtId="10" fontId="26" fillId="2" borderId="3" xfId="0" applyNumberFormat="1" applyFont="1" applyFill="1" applyBorder="1" applyAlignment="1">
      <alignment horizontal="right" wrapText="1"/>
    </xf>
    <xf numFmtId="0" fontId="26" fillId="13" borderId="17" xfId="0" applyFont="1" applyFill="1" applyBorder="1" applyAlignment="1">
      <alignment horizontal="right" wrapText="1"/>
    </xf>
    <xf numFmtId="0" fontId="28" fillId="13" borderId="2" xfId="0" applyFont="1" applyFill="1" applyBorder="1" applyAlignment="1">
      <alignment horizontal="right" wrapText="1"/>
    </xf>
    <xf numFmtId="0" fontId="9" fillId="6" borderId="1" xfId="0" applyFont="1" applyFill="1" applyBorder="1" applyAlignment="1">
      <alignment horizontal="right" wrapText="1"/>
    </xf>
    <xf numFmtId="0" fontId="9" fillId="6" borderId="2" xfId="0" applyFont="1" applyFill="1" applyBorder="1" applyAlignment="1">
      <alignment horizontal="right" wrapText="1"/>
    </xf>
    <xf numFmtId="0" fontId="9" fillId="6" borderId="3" xfId="0" applyFont="1" applyFill="1" applyBorder="1" applyAlignment="1">
      <alignment horizontal="right" wrapText="1"/>
    </xf>
    <xf numFmtId="49" fontId="24" fillId="6" borderId="10" xfId="0" applyNumberFormat="1" applyFont="1" applyFill="1" applyBorder="1" applyAlignment="1">
      <alignment horizontal="center" vertical="center" wrapText="1"/>
    </xf>
    <xf numFmtId="0" fontId="24" fillId="6" borderId="15" xfId="0" applyFont="1" applyFill="1" applyBorder="1" applyAlignment="1">
      <alignment horizontal="center" vertical="center" wrapText="1"/>
    </xf>
    <xf numFmtId="0" fontId="24" fillId="6" borderId="11" xfId="0" applyFont="1" applyFill="1" applyBorder="1" applyAlignment="1">
      <alignment horizontal="center" vertical="center" wrapText="1"/>
    </xf>
    <xf numFmtId="0" fontId="9" fillId="6" borderId="10" xfId="0" applyFont="1" applyFill="1" applyBorder="1" applyAlignment="1">
      <alignment horizontal="left" wrapText="1"/>
    </xf>
    <xf numFmtId="0" fontId="9" fillId="6" borderId="15" xfId="0" applyFont="1" applyFill="1" applyBorder="1" applyAlignment="1">
      <alignment horizontal="left" wrapText="1"/>
    </xf>
    <xf numFmtId="0" fontId="26" fillId="0" borderId="1" xfId="0" applyFont="1" applyFill="1" applyBorder="1" applyAlignment="1" applyProtection="1">
      <alignment horizontal="center" wrapText="1"/>
      <protection locked="0"/>
    </xf>
    <xf numFmtId="0" fontId="26" fillId="0" borderId="2" xfId="0" applyFont="1" applyFill="1" applyBorder="1" applyAlignment="1" applyProtection="1">
      <alignment horizontal="center" wrapText="1"/>
      <protection locked="0"/>
    </xf>
    <xf numFmtId="0" fontId="26" fillId="0" borderId="3" xfId="0" applyFont="1" applyFill="1" applyBorder="1" applyAlignment="1" applyProtection="1">
      <alignment horizontal="center" wrapText="1"/>
      <protection locked="0"/>
    </xf>
    <xf numFmtId="0" fontId="31" fillId="0" borderId="1" xfId="0" applyFont="1" applyFill="1" applyBorder="1" applyAlignment="1" applyProtection="1">
      <alignment horizontal="left" wrapText="1"/>
      <protection locked="0"/>
    </xf>
    <xf numFmtId="0" fontId="31" fillId="0" borderId="3" xfId="0" applyFont="1" applyFill="1" applyBorder="1" applyAlignment="1" applyProtection="1">
      <alignment horizontal="left" wrapText="1"/>
      <protection locked="0"/>
    </xf>
    <xf numFmtId="0" fontId="31" fillId="0" borderId="2" xfId="0" applyFont="1" applyFill="1" applyBorder="1" applyAlignment="1" applyProtection="1">
      <alignment horizontal="left" wrapText="1"/>
      <protection locked="0"/>
    </xf>
    <xf numFmtId="0" fontId="27" fillId="13" borderId="4" xfId="0" applyFont="1" applyFill="1" applyBorder="1" applyAlignment="1">
      <alignment horizontal="center" wrapText="1"/>
    </xf>
    <xf numFmtId="0" fontId="27" fillId="13" borderId="1" xfId="0" applyFont="1" applyFill="1" applyBorder="1" applyAlignment="1">
      <alignment horizontal="center" wrapText="1"/>
    </xf>
    <xf numFmtId="0" fontId="27" fillId="13" borderId="2" xfId="0" applyFont="1" applyFill="1" applyBorder="1" applyAlignment="1">
      <alignment horizontal="center" wrapText="1"/>
    </xf>
    <xf numFmtId="0" fontId="27" fillId="13" borderId="3" xfId="0" applyFont="1" applyFill="1" applyBorder="1" applyAlignment="1">
      <alignment horizontal="center" wrapText="1"/>
    </xf>
    <xf numFmtId="0" fontId="28" fillId="13" borderId="9" xfId="0" applyFont="1" applyFill="1" applyBorder="1" applyAlignment="1">
      <alignment horizontal="right" wrapText="1"/>
    </xf>
    <xf numFmtId="0" fontId="9" fillId="13" borderId="9" xfId="0" applyFont="1" applyFill="1" applyBorder="1" applyAlignment="1">
      <alignment horizontal="right" wrapText="1"/>
    </xf>
    <xf numFmtId="0" fontId="9" fillId="13" borderId="14" xfId="0" applyFont="1" applyFill="1" applyBorder="1" applyAlignment="1">
      <alignment horizontal="right" wrapText="1"/>
    </xf>
    <xf numFmtId="0" fontId="28" fillId="13" borderId="17" xfId="0" applyFont="1" applyFill="1" applyBorder="1" applyAlignment="1">
      <alignment horizontal="right" wrapText="1"/>
    </xf>
    <xf numFmtId="0" fontId="28" fillId="13" borderId="12" xfId="0" applyFont="1" applyFill="1" applyBorder="1" applyAlignment="1">
      <alignment horizontal="right" wrapText="1"/>
    </xf>
    <xf numFmtId="0" fontId="28" fillId="13" borderId="10" xfId="0" applyFont="1" applyFill="1" applyBorder="1" applyAlignment="1">
      <alignment horizontal="right" wrapText="1"/>
    </xf>
    <xf numFmtId="0" fontId="28" fillId="13" borderId="15" xfId="0" applyFont="1" applyFill="1" applyBorder="1" applyAlignment="1">
      <alignment horizontal="right" wrapText="1"/>
    </xf>
    <xf numFmtId="10" fontId="26" fillId="2" borderId="4" xfId="0" applyNumberFormat="1" applyFont="1" applyFill="1" applyBorder="1" applyAlignment="1">
      <alignment horizontal="right" wrapText="1"/>
    </xf>
    <xf numFmtId="0" fontId="9" fillId="6" borderId="1" xfId="0" applyFont="1" applyFill="1" applyBorder="1" applyAlignment="1">
      <alignment vertical="top"/>
    </xf>
    <xf numFmtId="0" fontId="9" fillId="6" borderId="3" xfId="0" applyFont="1" applyFill="1" applyBorder="1" applyAlignment="1">
      <alignment vertical="top"/>
    </xf>
    <xf numFmtId="0" fontId="26" fillId="13" borderId="1" xfId="0" applyFont="1" applyFill="1"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3" xfId="0" applyBorder="1" applyAlignment="1" applyProtection="1">
      <alignment horizontal="center" vertical="center" wrapText="1"/>
    </xf>
    <xf numFmtId="0" fontId="10" fillId="13" borderId="1" xfId="3" applyFont="1" applyFill="1" applyBorder="1" applyAlignment="1">
      <alignment horizontal="left"/>
    </xf>
    <xf numFmtId="0" fontId="10" fillId="13" borderId="2" xfId="3" applyFont="1" applyFill="1" applyBorder="1" applyAlignment="1">
      <alignment horizontal="left"/>
    </xf>
    <xf numFmtId="0" fontId="10" fillId="13" borderId="3" xfId="3" applyFont="1" applyFill="1" applyBorder="1" applyAlignment="1">
      <alignment horizontal="left"/>
    </xf>
    <xf numFmtId="0" fontId="8" fillId="6" borderId="6" xfId="0" applyFont="1" applyFill="1" applyBorder="1" applyAlignment="1">
      <alignment horizontal="center" vertical="center"/>
    </xf>
    <xf numFmtId="0" fontId="9" fillId="13" borderId="1" xfId="3" applyFont="1" applyFill="1" applyBorder="1" applyAlignment="1">
      <alignment horizontal="left"/>
    </xf>
    <xf numFmtId="0" fontId="9" fillId="13" borderId="2" xfId="3" applyFont="1" applyFill="1" applyBorder="1" applyAlignment="1">
      <alignment horizontal="left"/>
    </xf>
    <xf numFmtId="0" fontId="9" fillId="13" borderId="3" xfId="3" applyFont="1" applyFill="1" applyBorder="1" applyAlignment="1">
      <alignment horizontal="left"/>
    </xf>
    <xf numFmtId="0" fontId="9" fillId="6" borderId="1" xfId="4" applyFont="1" applyFill="1" applyBorder="1" applyAlignment="1">
      <alignment horizontal="left"/>
    </xf>
    <xf numFmtId="0" fontId="9" fillId="6" borderId="2" xfId="4" applyFont="1" applyFill="1" applyBorder="1" applyAlignment="1">
      <alignment horizontal="left"/>
    </xf>
    <xf numFmtId="0" fontId="8" fillId="6" borderId="1" xfId="0" applyFont="1" applyFill="1" applyBorder="1" applyAlignment="1">
      <alignment horizontal="left"/>
    </xf>
    <xf numFmtId="0" fontId="8" fillId="6" borderId="2" xfId="0" applyFont="1" applyFill="1" applyBorder="1" applyAlignment="1">
      <alignment horizontal="left"/>
    </xf>
    <xf numFmtId="0" fontId="8" fillId="6" borderId="3" xfId="0" applyFont="1" applyFill="1" applyBorder="1" applyAlignment="1">
      <alignment horizontal="left"/>
    </xf>
    <xf numFmtId="0" fontId="9" fillId="13" borderId="4" xfId="1" applyFont="1" applyFill="1" applyBorder="1" applyAlignment="1">
      <alignment horizontal="left"/>
    </xf>
    <xf numFmtId="0" fontId="8" fillId="13" borderId="4" xfId="0" applyFont="1" applyFill="1" applyBorder="1" applyAlignment="1">
      <alignment horizontal="left"/>
    </xf>
    <xf numFmtId="0" fontId="9" fillId="6" borderId="3" xfId="4" applyFont="1" applyFill="1" applyBorder="1" applyAlignment="1">
      <alignment horizontal="left"/>
    </xf>
    <xf numFmtId="0" fontId="10" fillId="13" borderId="4" xfId="1" applyFont="1" applyFill="1" applyBorder="1" applyAlignment="1">
      <alignment horizontal="left"/>
    </xf>
    <xf numFmtId="0" fontId="10" fillId="13" borderId="1" xfId="4" applyFont="1" applyFill="1" applyBorder="1" applyAlignment="1">
      <alignment horizontal="left"/>
    </xf>
    <xf numFmtId="0" fontId="10" fillId="13" borderId="2" xfId="4" applyFont="1" applyFill="1" applyBorder="1" applyAlignment="1">
      <alignment horizontal="left"/>
    </xf>
    <xf numFmtId="0" fontId="10" fillId="13" borderId="1" xfId="4" applyFont="1" applyFill="1" applyBorder="1" applyAlignment="1">
      <alignment horizontal="left" wrapText="1"/>
    </xf>
    <xf numFmtId="0" fontId="10" fillId="13" borderId="2" xfId="4" applyFont="1" applyFill="1" applyBorder="1" applyAlignment="1">
      <alignment horizontal="left" wrapText="1"/>
    </xf>
    <xf numFmtId="0" fontId="10" fillId="13" borderId="3" xfId="4" applyFont="1" applyFill="1" applyBorder="1" applyAlignment="1">
      <alignment horizontal="left" wrapText="1"/>
    </xf>
    <xf numFmtId="0" fontId="9" fillId="13" borderId="1" xfId="4" applyFont="1" applyFill="1" applyBorder="1" applyAlignment="1">
      <alignment horizontal="left"/>
    </xf>
    <xf numFmtId="0" fontId="9" fillId="13" borderId="2" xfId="4" applyFont="1" applyFill="1" applyBorder="1" applyAlignment="1">
      <alignment horizontal="left"/>
    </xf>
    <xf numFmtId="0" fontId="9" fillId="13" borderId="3" xfId="4" applyFont="1" applyFill="1" applyBorder="1" applyAlignment="1">
      <alignment horizontal="left"/>
    </xf>
    <xf numFmtId="49" fontId="8" fillId="6" borderId="5" xfId="0" applyNumberFormat="1" applyFont="1" applyFill="1" applyBorder="1" applyAlignment="1">
      <alignment horizontal="center" vertical="center"/>
    </xf>
    <xf numFmtId="0" fontId="8" fillId="6" borderId="5" xfId="0" applyFont="1" applyFill="1" applyBorder="1" applyAlignment="1">
      <alignment horizontal="center" vertical="center"/>
    </xf>
    <xf numFmtId="0" fontId="36" fillId="0" borderId="21" xfId="10" applyFont="1" applyBorder="1" applyAlignment="1" applyProtection="1">
      <alignment horizontal="center" vertical="center"/>
    </xf>
    <xf numFmtId="0" fontId="36" fillId="0" borderId="22" xfId="10" applyFont="1" applyBorder="1" applyAlignment="1" applyProtection="1">
      <alignment horizontal="center" vertical="center"/>
    </xf>
    <xf numFmtId="0" fontId="36" fillId="0" borderId="19" xfId="10" applyFont="1" applyBorder="1" applyAlignment="1" applyProtection="1">
      <alignment horizontal="center" vertical="center"/>
    </xf>
    <xf numFmtId="0" fontId="36" fillId="0" borderId="20" xfId="10" applyFont="1" applyBorder="1" applyAlignment="1" applyProtection="1">
      <alignment horizontal="center"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39" fillId="0" borderId="4" xfId="0" applyFont="1" applyBorder="1" applyAlignment="1">
      <alignment horizontal="left" vertical="center"/>
    </xf>
    <xf numFmtId="0" fontId="1" fillId="0" borderId="24" xfId="0" applyFont="1" applyFill="1" applyBorder="1" applyAlignment="1">
      <alignment horizontal="center"/>
    </xf>
    <xf numFmtId="0" fontId="1" fillId="0" borderId="25" xfId="0" applyFont="1" applyFill="1" applyBorder="1" applyAlignment="1">
      <alignment horizontal="center"/>
    </xf>
    <xf numFmtId="0" fontId="0" fillId="0" borderId="27" xfId="0" applyBorder="1" applyAlignment="1">
      <alignment horizontal="left" vertical="top"/>
    </xf>
    <xf numFmtId="0" fontId="0" fillId="0" borderId="18" xfId="0" applyBorder="1" applyAlignment="1">
      <alignment horizontal="left" vertical="top"/>
    </xf>
    <xf numFmtId="0" fontId="14" fillId="0" borderId="10" xfId="8" applyFont="1" applyBorder="1" applyAlignment="1" applyProtection="1">
      <alignment horizontal="left" wrapText="1"/>
    </xf>
    <xf numFmtId="0" fontId="14" fillId="0" borderId="15" xfId="8" applyFont="1" applyBorder="1" applyAlignment="1" applyProtection="1">
      <alignment horizontal="left" wrapText="1"/>
    </xf>
    <xf numFmtId="0" fontId="14" fillId="0" borderId="11" xfId="8" applyFont="1" applyBorder="1" applyAlignment="1" applyProtection="1">
      <alignment horizontal="left" wrapText="1"/>
    </xf>
    <xf numFmtId="0" fontId="17" fillId="0" borderId="17" xfId="8" applyFont="1" applyBorder="1" applyAlignment="1" applyProtection="1">
      <alignment horizontal="left" wrapText="1"/>
    </xf>
    <xf numFmtId="0" fontId="17" fillId="0" borderId="0" xfId="8" applyFont="1" applyBorder="1" applyAlignment="1" applyProtection="1">
      <alignment horizontal="left" wrapText="1"/>
    </xf>
    <xf numFmtId="0" fontId="17" fillId="0" borderId="12" xfId="8" applyFont="1" applyBorder="1" applyAlignment="1" applyProtection="1">
      <alignment horizontal="left" wrapText="1"/>
    </xf>
    <xf numFmtId="0" fontId="14" fillId="0" borderId="13" xfId="8" applyFont="1" applyBorder="1" applyAlignment="1" applyProtection="1">
      <alignment horizontal="left" wrapText="1"/>
    </xf>
    <xf numFmtId="0" fontId="14" fillId="0" borderId="9" xfId="8" applyFont="1" applyBorder="1" applyAlignment="1" applyProtection="1">
      <alignment horizontal="left" wrapText="1"/>
    </xf>
    <xf numFmtId="0" fontId="14" fillId="0" borderId="14" xfId="8" applyFont="1" applyBorder="1" applyAlignment="1" applyProtection="1">
      <alignment horizontal="left" wrapText="1"/>
    </xf>
    <xf numFmtId="0" fontId="16" fillId="10" borderId="1" xfId="8" applyFont="1" applyFill="1" applyBorder="1" applyAlignment="1" applyProtection="1">
      <alignment horizontal="center"/>
    </xf>
    <xf numFmtId="0" fontId="16" fillId="10" borderId="2" xfId="8" applyFont="1" applyFill="1" applyBorder="1" applyAlignment="1" applyProtection="1">
      <alignment horizontal="center"/>
    </xf>
    <xf numFmtId="0" fontId="16" fillId="10" borderId="3" xfId="8" applyFont="1" applyFill="1" applyBorder="1" applyAlignment="1" applyProtection="1">
      <alignment horizontal="center"/>
    </xf>
    <xf numFmtId="0" fontId="14" fillId="9" borderId="1" xfId="8" applyFont="1" applyFill="1" applyBorder="1" applyAlignment="1" applyProtection="1">
      <alignment vertical="center" wrapText="1"/>
    </xf>
    <xf numFmtId="0" fontId="14" fillId="9" borderId="2" xfId="8" applyFont="1" applyFill="1" applyBorder="1" applyAlignment="1" applyProtection="1">
      <alignment vertical="center" wrapText="1"/>
    </xf>
    <xf numFmtId="0" fontId="14" fillId="9" borderId="3" xfId="8" applyFont="1" applyFill="1" applyBorder="1" applyAlignment="1" applyProtection="1">
      <alignment vertical="center" wrapText="1"/>
    </xf>
    <xf numFmtId="0" fontId="14" fillId="0" borderId="1" xfId="8" applyFont="1" applyBorder="1" applyAlignment="1" applyProtection="1">
      <alignment vertical="center" wrapText="1"/>
    </xf>
    <xf numFmtId="0" fontId="14" fillId="0" borderId="2" xfId="8" applyFont="1" applyBorder="1" applyAlignment="1" applyProtection="1">
      <alignment vertical="center" wrapText="1"/>
    </xf>
    <xf numFmtId="0" fontId="14" fillId="0" borderId="3" xfId="8" applyFont="1" applyBorder="1" applyAlignment="1" applyProtection="1">
      <alignment vertical="center" wrapText="1"/>
    </xf>
  </cellXfs>
  <cellStyles count="11">
    <cellStyle name="Accent2" xfId="4" builtinId="33"/>
    <cellStyle name="Comma" xfId="7" builtinId="3"/>
    <cellStyle name="Currency" xfId="6" builtinId="4"/>
    <cellStyle name="Explanatory Text" xfId="3" builtinId="53"/>
    <cellStyle name="Hyperlink" xfId="10" builtinId="8"/>
    <cellStyle name="Normal" xfId="0" builtinId="0"/>
    <cellStyle name="Normal 2" xfId="8" xr:uid="{00000000-0005-0000-0000-000006000000}"/>
    <cellStyle name="Output" xfId="1" builtinId="21"/>
    <cellStyle name="Percent" xfId="5" builtinId="5"/>
    <cellStyle name="Percent 2" xfId="9" xr:uid="{00000000-0005-0000-0000-000009000000}"/>
    <cellStyle name="Total" xfId="2" builtinId="25"/>
  </cellStyles>
  <dxfs count="2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CC"/>
      <color rgb="FF66CCFF"/>
      <color rgb="FFFF3399"/>
      <color rgb="FFCCFFFF"/>
      <color rgb="FF4F81BD"/>
      <color rgb="FFFF66CC"/>
      <color rgb="FFFF6699"/>
      <color rgb="FFFF00FF"/>
      <color rgb="FFFF2D2D"/>
      <color rgb="FFFF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customXml" Target="../customXml/item4.xml"/><Relationship Id="rId10" Type="http://schemas.openxmlformats.org/officeDocument/2006/relationships/externalLink" Target="externalLinks/externalLink3.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50799</xdr:colOff>
      <xdr:row>0</xdr:row>
      <xdr:rowOff>38100</xdr:rowOff>
    </xdr:from>
    <xdr:to>
      <xdr:col>4</xdr:col>
      <xdr:colOff>694267</xdr:colOff>
      <xdr:row>4</xdr:row>
      <xdr:rowOff>0</xdr:rowOff>
    </xdr:to>
    <xdr:sp macro="" textlink="">
      <xdr:nvSpPr>
        <xdr:cNvPr id="2" name="Rectangular Callout 18">
          <a:extLst>
            <a:ext uri="{FF2B5EF4-FFF2-40B4-BE49-F238E27FC236}">
              <a16:creationId xmlns:a16="http://schemas.microsoft.com/office/drawing/2014/main" id="{ABF0F492-16B6-4DDB-AD2A-AB485EFA3C37}"/>
            </a:ext>
          </a:extLst>
        </xdr:cNvPr>
        <xdr:cNvSpPr/>
      </xdr:nvSpPr>
      <xdr:spPr>
        <a:xfrm>
          <a:off x="50799" y="38100"/>
          <a:ext cx="2996143" cy="723900"/>
        </a:xfrm>
        <a:prstGeom prst="wedgeRectCallout">
          <a:avLst>
            <a:gd name="adj1" fmla="val -22572"/>
            <a:gd name="adj2" fmla="val 77783"/>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a:solidFill>
                <a:sysClr val="windowText" lastClr="000000"/>
              </a:solidFill>
              <a:effectLst/>
              <a:latin typeface="+mn-lt"/>
              <a:ea typeface="+mn-ea"/>
              <a:cs typeface="+mn-cs"/>
            </a:rPr>
            <a:t>We have</a:t>
          </a:r>
          <a:r>
            <a:rPr lang="en-US" sz="1100" baseline="0">
              <a:solidFill>
                <a:sysClr val="windowText" lastClr="000000"/>
              </a:solidFill>
              <a:effectLst/>
              <a:latin typeface="+mn-lt"/>
              <a:ea typeface="+mn-ea"/>
              <a:cs typeface="+mn-cs"/>
            </a:rPr>
            <a:t> listed the most commonly used object classes below.  If</a:t>
          </a:r>
          <a:r>
            <a:rPr lang="en-US" sz="1100">
              <a:solidFill>
                <a:sysClr val="windowText" lastClr="000000"/>
              </a:solidFill>
              <a:effectLst/>
              <a:latin typeface="+mn-lt"/>
              <a:ea typeface="+mn-ea"/>
              <a:cs typeface="+mn-cs"/>
            </a:rPr>
            <a:t> other object classes are needed, </a:t>
          </a:r>
          <a:r>
            <a:rPr lang="en-US" sz="1100" baseline="0">
              <a:solidFill>
                <a:sysClr val="windowText" lastClr="000000"/>
              </a:solidFill>
              <a:effectLst/>
              <a:latin typeface="+mn-lt"/>
              <a:ea typeface="+mn-ea"/>
              <a:cs typeface="+mn-cs"/>
            </a:rPr>
            <a:t>use the empty cells in yellow at the bottom of the ISA Budget column below. If more categories/lines are needed than what is available , please note the info in the ISA Budget Notes column (column J)</a:t>
          </a:r>
          <a:r>
            <a:rPr lang="en-US" sz="1100" baseline="0">
              <a:solidFill>
                <a:srgbClr val="0000FF"/>
              </a:solidFill>
              <a:effectLst/>
              <a:latin typeface="+mn-lt"/>
              <a:ea typeface="+mn-ea"/>
              <a:cs typeface="+mn-cs"/>
            </a:rPr>
            <a:t>.</a:t>
          </a:r>
          <a:endParaRPr lang="en-US" sz="1100">
            <a:solidFill>
              <a:sysClr val="windowText" lastClr="000000"/>
            </a:solidFill>
          </a:endParaRPr>
        </a:p>
      </xdr:txBody>
    </xdr:sp>
    <xdr:clientData/>
  </xdr:twoCellAnchor>
  <xdr:twoCellAnchor>
    <xdr:from>
      <xdr:col>4</xdr:col>
      <xdr:colOff>381000</xdr:colOff>
      <xdr:row>24</xdr:row>
      <xdr:rowOff>99060</xdr:rowOff>
    </xdr:from>
    <xdr:to>
      <xdr:col>6</xdr:col>
      <xdr:colOff>1413509</xdr:colOff>
      <xdr:row>27</xdr:row>
      <xdr:rowOff>175260</xdr:rowOff>
    </xdr:to>
    <xdr:sp macro="" textlink="">
      <xdr:nvSpPr>
        <xdr:cNvPr id="3" name="Rectangular Callout 18">
          <a:extLst>
            <a:ext uri="{FF2B5EF4-FFF2-40B4-BE49-F238E27FC236}">
              <a16:creationId xmlns:a16="http://schemas.microsoft.com/office/drawing/2014/main" id="{B2FCEDF2-877B-42F5-BA35-C7AF491E6ABE}"/>
            </a:ext>
          </a:extLst>
        </xdr:cNvPr>
        <xdr:cNvSpPr/>
      </xdr:nvSpPr>
      <xdr:spPr>
        <a:xfrm>
          <a:off x="2819400" y="4671060"/>
          <a:ext cx="1451609" cy="647700"/>
        </a:xfrm>
        <a:prstGeom prst="wedgeRectCallout">
          <a:avLst>
            <a:gd name="adj1" fmla="val -58713"/>
            <a:gd name="adj2" fmla="val 11899"/>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a:solidFill>
                <a:sysClr val="windowText" lastClr="000000"/>
              </a:solidFill>
              <a:effectLst/>
              <a:latin typeface="+mn-lt"/>
              <a:ea typeface="+mn-ea"/>
              <a:cs typeface="+mn-cs"/>
            </a:rPr>
            <a:t>Your</a:t>
          </a:r>
          <a:r>
            <a:rPr lang="en-US" sz="1100" baseline="0">
              <a:solidFill>
                <a:sysClr val="windowText" lastClr="000000"/>
              </a:solidFill>
              <a:effectLst/>
              <a:latin typeface="+mn-lt"/>
              <a:ea typeface="+mn-ea"/>
              <a:cs typeface="+mn-cs"/>
            </a:rPr>
            <a:t> ISA budget and your EdGrants budget must match. You must adjust your ISA budget or the Budget tab. </a:t>
          </a:r>
          <a:endParaRPr lang="en-US" sz="1100">
            <a:solidFill>
              <a:sysClr val="windowText" lastClr="000000"/>
            </a:solidFill>
          </a:endParaRPr>
        </a:p>
      </xdr:txBody>
    </xdr:sp>
    <xdr:clientData/>
  </xdr:twoCellAnchor>
  <xdr:twoCellAnchor>
    <xdr:from>
      <xdr:col>6</xdr:col>
      <xdr:colOff>1559313</xdr:colOff>
      <xdr:row>4</xdr:row>
      <xdr:rowOff>311021</xdr:rowOff>
    </xdr:from>
    <xdr:to>
      <xdr:col>8</xdr:col>
      <xdr:colOff>1279278</xdr:colOff>
      <xdr:row>4</xdr:row>
      <xdr:rowOff>933840</xdr:rowOff>
    </xdr:to>
    <xdr:sp macro="" textlink="">
      <xdr:nvSpPr>
        <xdr:cNvPr id="4" name="Rectangular Callout 18">
          <a:extLst>
            <a:ext uri="{FF2B5EF4-FFF2-40B4-BE49-F238E27FC236}">
              <a16:creationId xmlns:a16="http://schemas.microsoft.com/office/drawing/2014/main" id="{94F92EFB-3424-4F63-9427-57A6A8222AC7}"/>
            </a:ext>
          </a:extLst>
        </xdr:cNvPr>
        <xdr:cNvSpPr/>
      </xdr:nvSpPr>
      <xdr:spPr>
        <a:xfrm>
          <a:off x="4264413" y="949196"/>
          <a:ext cx="1224915" cy="3694"/>
        </a:xfrm>
        <a:prstGeom prst="wedgeRectCallout">
          <a:avLst>
            <a:gd name="adj1" fmla="val 33024"/>
            <a:gd name="adj2" fmla="val 96983"/>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baseline="0">
              <a:solidFill>
                <a:sysClr val="windowText" lastClr="000000"/>
              </a:solidFill>
            </a:rPr>
            <a:t>Column I: </a:t>
          </a:r>
          <a:r>
            <a:rPr lang="en-US" sz="1100" baseline="0">
              <a:solidFill>
                <a:sysClr val="windowText" lastClr="000000"/>
              </a:solidFill>
              <a:effectLst/>
              <a:latin typeface="+mn-lt"/>
              <a:ea typeface="+mn-ea"/>
              <a:cs typeface="+mn-cs"/>
            </a:rPr>
            <a:t>T</a:t>
          </a:r>
          <a:r>
            <a:rPr lang="en-US" sz="1100">
              <a:solidFill>
                <a:sysClr val="windowText" lastClr="000000"/>
              </a:solidFill>
              <a:effectLst/>
              <a:latin typeface="+mn-lt"/>
              <a:ea typeface="+mn-ea"/>
              <a:cs typeface="+mn-cs"/>
            </a:rPr>
            <a:t>his</a:t>
          </a:r>
          <a:r>
            <a:rPr lang="en-US" sz="1100" baseline="0">
              <a:solidFill>
                <a:sysClr val="windowText" lastClr="000000"/>
              </a:solidFill>
              <a:effectLst/>
              <a:latin typeface="+mn-lt"/>
              <a:ea typeface="+mn-ea"/>
              <a:cs typeface="+mn-cs"/>
            </a:rPr>
            <a:t> information is pulled from the Budget tab. </a:t>
          </a:r>
          <a:endParaRPr 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ssgov.sharepoint.com/Users/exr/Desktop/IDEA%20roadshow/FY20%20Consolidated%20application.Amherst.3.2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E-FPS-MAL-001.doe.mass.edu\SHARED\Federal%20Grant%20Programs\Program%20consolidation%20materials\Perkins%20application\DRAFT%20Perkins%20400%20FY%2020%20applicat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JC_Grants%20Mgmt\FY20%20ABE%20Blank%20Budge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TEMP\NCLB\fundplan01_0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doe.mass.edu/Documents%20and%20Settings/lah/My%20Documents/Data%20File%20Shared%20Folder/Title%20I/FY10%20Grant%20Workbook/FY10NCLBBudget_Leacod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SE-FPS-MAL-001.doe.mass.edu\SHARED\Federal%20Grant%20Programs\IDEA\FY20%20Consolidated%20application\FY20%20Consolidated%20application.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massgov.sharepoint.com/Users/cxj/AppData/Local/Microsoft/Windows/INetCache/Content.Outlook/S08GQ527/FY20%20Perkins%20401%20draft_JC.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JC_Grants%20Mgmt\FY20%20Perkins%20401%20draft_J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1st"/>
      <sheetName val="1. Signature Page"/>
      <sheetName val="2. Contact Information"/>
      <sheetName val="3. Maintenance of Effort "/>
      <sheetName val="4. Excess Cost Calculation"/>
      <sheetName val="5. Equitable Services 240"/>
      <sheetName val="6. CEIS 240"/>
      <sheetName val="7. M3 240"/>
      <sheetName val="8. Narrative 240 "/>
      <sheetName val="9. Budget 240"/>
      <sheetName val="10. Equitable Services 262"/>
      <sheetName val="11. CEIS 262"/>
      <sheetName val="12. Narrative 262"/>
      <sheetName val="13. Budget 262"/>
      <sheetName val="Schedule A"/>
      <sheetName val="DataLookupValues"/>
      <sheetName val="dataDistrictList"/>
      <sheetName val="LiaisonList"/>
      <sheetName val="M3 Districts List"/>
      <sheetName val="dropdowns"/>
      <sheetName val="DROP-DOWNS"/>
    </sheetNames>
    <sheetDataSet>
      <sheetData sheetId="0"/>
      <sheetData sheetId="1"/>
      <sheetData sheetId="2"/>
      <sheetData sheetId="3"/>
      <sheetData sheetId="4"/>
      <sheetData sheetId="5" refreshError="1">
        <row r="50">
          <cell r="K50">
            <v>523388.82352941175</v>
          </cell>
        </row>
      </sheetData>
      <sheetData sheetId="6" refreshError="1">
        <row r="16">
          <cell r="J16">
            <v>0</v>
          </cell>
        </row>
      </sheetData>
      <sheetData sheetId="7" refreshError="1">
        <row r="24">
          <cell r="J24">
            <v>0</v>
          </cell>
        </row>
      </sheetData>
      <sheetData sheetId="8"/>
      <sheetData sheetId="9"/>
      <sheetData sheetId="10"/>
      <sheetData sheetId="11"/>
      <sheetData sheetId="12"/>
      <sheetData sheetId="13"/>
      <sheetData sheetId="14"/>
      <sheetData sheetId="15" refreshError="1">
        <row r="2">
          <cell r="F2">
            <v>4436055</v>
          </cell>
        </row>
      </sheetData>
      <sheetData sheetId="16"/>
      <sheetData sheetId="17"/>
      <sheetData sheetId="18"/>
      <sheetData sheetId="19" refreshError="1">
        <row r="2">
          <cell r="C2" t="str">
            <v>Select One</v>
          </cell>
        </row>
        <row r="3">
          <cell r="B3" t="str">
            <v>Select One</v>
          </cell>
          <cell r="C3" t="str">
            <v>Assessment</v>
          </cell>
        </row>
        <row r="4">
          <cell r="B4" t="str">
            <v xml:space="preserve">Grant Program Manager/Coordinator </v>
          </cell>
          <cell r="C4" t="str">
            <v xml:space="preserve">Instruction-School day (public, K-12) </v>
          </cell>
        </row>
        <row r="5">
          <cell r="B5" t="str">
            <v xml:space="preserve">Other </v>
          </cell>
          <cell r="C5" t="str">
            <v xml:space="preserve">Instruction - Extended day/year (public, K-12) </v>
          </cell>
        </row>
        <row r="6">
          <cell r="C6" t="str">
            <v>High quality PD</v>
          </cell>
        </row>
        <row r="7">
          <cell r="B7" t="str">
            <v>Select One</v>
          </cell>
          <cell r="C7" t="str">
            <v>Data collection/management</v>
          </cell>
        </row>
        <row r="8">
          <cell r="B8" t="str">
            <v xml:space="preserve">Classroom Teachers  </v>
          </cell>
          <cell r="C8" t="str">
            <v>Behavioral supports</v>
          </cell>
        </row>
        <row r="9">
          <cell r="B9" t="str">
            <v xml:space="preserve">Instructional Coaches </v>
          </cell>
          <cell r="C9" t="str">
            <v>Instructional technology/digital learning</v>
          </cell>
        </row>
        <row r="10">
          <cell r="B10" t="str">
            <v xml:space="preserve">Certified Specialist Teachers (providing individualized instruction)  </v>
          </cell>
          <cell r="C10" t="str">
            <v>Inclusion practices</v>
          </cell>
        </row>
        <row r="11">
          <cell r="B11" t="str">
            <v xml:space="preserve">Instructional Coordinators and Team Leaders  </v>
          </cell>
          <cell r="C11" t="str">
            <v>Parent, family and community engagement</v>
          </cell>
        </row>
        <row r="12">
          <cell r="B12" t="str">
            <v xml:space="preserve">Medical / Therapeutic Services </v>
          </cell>
          <cell r="C12" t="str">
            <v>Planning and evaluation</v>
          </cell>
        </row>
        <row r="13">
          <cell r="B13" t="str">
            <v xml:space="preserve">Librarians and Media Center Directors </v>
          </cell>
          <cell r="C13" t="str">
            <v>Indentification and placement practices</v>
          </cell>
        </row>
        <row r="14">
          <cell r="B14" t="str">
            <v xml:space="preserve">Professional Development Directors/Coordinators  </v>
          </cell>
          <cell r="C14" t="str">
            <v>Program administration</v>
          </cell>
        </row>
        <row r="15">
          <cell r="B15" t="str">
            <v xml:space="preserve">Guidance or School Adjustment Counselors, Social Workers  </v>
          </cell>
          <cell r="C15" t="str">
            <v>Related services</v>
          </cell>
        </row>
        <row r="16">
          <cell r="B16" t="str">
            <v xml:space="preserve">Psychological Service Providers </v>
          </cell>
          <cell r="C16" t="str">
            <v>Student transportation</v>
          </cell>
        </row>
        <row r="17">
          <cell r="B17" t="str">
            <v xml:space="preserve">School Physicians and School Nurses  </v>
          </cell>
          <cell r="C17" t="str">
            <v>Other</v>
          </cell>
        </row>
        <row r="18">
          <cell r="B18" t="str">
            <v xml:space="preserve">Other  </v>
          </cell>
        </row>
        <row r="20">
          <cell r="B20" t="str">
            <v>Select One</v>
          </cell>
        </row>
        <row r="21">
          <cell r="B21" t="str">
            <v xml:space="preserve">Non-Clerical Paraprofessionals/Instructional Assistants </v>
          </cell>
        </row>
        <row r="22">
          <cell r="B22" t="str">
            <v xml:space="preserve">Secretary/Bookkeeper/Clerical Support  </v>
          </cell>
        </row>
        <row r="23">
          <cell r="B23" t="str">
            <v>Parent Liaisons</v>
          </cell>
        </row>
        <row r="24">
          <cell r="B24" t="str">
            <v xml:space="preserve"> Other </v>
          </cell>
        </row>
        <row r="26">
          <cell r="B26" t="str">
            <v>Select One</v>
          </cell>
        </row>
        <row r="27">
          <cell r="B27" t="str">
            <v>Teacher/ Instructional Staff Professional Days</v>
          </cell>
        </row>
        <row r="28">
          <cell r="B28" t="str">
            <v xml:space="preserve">Administrators </v>
          </cell>
        </row>
        <row r="29">
          <cell r="B29" t="str">
            <v xml:space="preserve">Other </v>
          </cell>
        </row>
        <row r="30">
          <cell r="B30" t="str">
            <v>Support Staff</v>
          </cell>
        </row>
        <row r="32">
          <cell r="B32" t="str">
            <v>Select One</v>
          </cell>
        </row>
        <row r="33">
          <cell r="B33" t="str">
            <v>Grant Program Manager/Coordinator (supervisory)</v>
          </cell>
        </row>
        <row r="34">
          <cell r="B34" t="str">
            <v xml:space="preserve">Certified Classroom Teachers (providing group instruction) </v>
          </cell>
        </row>
        <row r="35">
          <cell r="B35" t="str">
            <v>Certified Specialist Teachers (providing individualized instruction)</v>
          </cell>
        </row>
        <row r="36">
          <cell r="B36" t="str">
            <v>Non-Clerical Paraprofessionals/Instructional Assistants</v>
          </cell>
        </row>
        <row r="37">
          <cell r="B37" t="str">
            <v xml:space="preserve">Other </v>
          </cell>
        </row>
        <row r="39">
          <cell r="B39" t="str">
            <v>Select One</v>
          </cell>
        </row>
        <row r="40">
          <cell r="B40" t="str">
            <v xml:space="preserve">Instructional Services </v>
          </cell>
        </row>
        <row r="41">
          <cell r="B41" t="str">
            <v xml:space="preserve">Consultants/Professional  Development for Teachers &amp; Support Staff </v>
          </cell>
        </row>
        <row r="42">
          <cell r="B42" t="str">
            <v>Substitutes (long and/or short term)</v>
          </cell>
        </row>
        <row r="43">
          <cell r="B43" t="str">
            <v>Non-Clerical Paraprofessionals/Instructional Assistants</v>
          </cell>
        </row>
        <row r="44">
          <cell r="B44" t="str">
            <v xml:space="preserve">Secretary/Bookkeeper/Clerical Support </v>
          </cell>
        </row>
        <row r="45">
          <cell r="B45" t="str">
            <v xml:space="preserve">Contracted Service Providers -- Private School Services </v>
          </cell>
        </row>
        <row r="46">
          <cell r="B46" t="str">
            <v xml:space="preserve">Contracted Services Providers -- Other Student Services </v>
          </cell>
        </row>
        <row r="47">
          <cell r="B47" t="str">
            <v xml:space="preserve">Other </v>
          </cell>
        </row>
        <row r="49">
          <cell r="B49" t="str">
            <v>Select One</v>
          </cell>
        </row>
        <row r="50">
          <cell r="B50" t="str">
            <v xml:space="preserve">Textbooks and Related Software/Media/Materials </v>
          </cell>
        </row>
        <row r="51">
          <cell r="B51" t="str">
            <v>Instructional Technology</v>
          </cell>
        </row>
        <row r="52">
          <cell r="B52" t="str">
            <v>Other Instructional Materials (non-testing/assessment)</v>
          </cell>
        </row>
        <row r="53">
          <cell r="B53" t="str">
            <v>Testing and Assessment Materials</v>
          </cell>
        </row>
        <row r="54">
          <cell r="B54" t="str">
            <v xml:space="preserve">General Classroom Supplies </v>
          </cell>
        </row>
        <row r="55">
          <cell r="B55" t="str">
            <v xml:space="preserve">Office Supplies  </v>
          </cell>
        </row>
        <row r="56">
          <cell r="B56" t="str">
            <v xml:space="preserve">Other </v>
          </cell>
        </row>
        <row r="58">
          <cell r="B58" t="str">
            <v>Select One</v>
          </cell>
        </row>
        <row r="59">
          <cell r="B59" t="str">
            <v>Memberships/Subscriptions</v>
          </cell>
        </row>
        <row r="60">
          <cell r="B60" t="str">
            <v xml:space="preserve">Advertising  </v>
          </cell>
        </row>
        <row r="61">
          <cell r="B61" t="str">
            <v xml:space="preserve">Student Transportation Services </v>
          </cell>
        </row>
        <row r="62">
          <cell r="B62" t="str">
            <v xml:space="preserve"> Rental/Lease of Equipment</v>
          </cell>
        </row>
        <row r="63">
          <cell r="B63" t="str">
            <v>Maintenance of Equipment</v>
          </cell>
        </row>
        <row r="64">
          <cell r="B64" t="str">
            <v xml:space="preserve">Maintenance of Technology </v>
          </cell>
        </row>
        <row r="65">
          <cell r="B65" t="str">
            <v xml:space="preserve">Tuition to Non-Public Schools </v>
          </cell>
        </row>
        <row r="66">
          <cell r="B66" t="str">
            <v xml:space="preserve">Tuition to Out-of-State Schools </v>
          </cell>
        </row>
        <row r="67">
          <cell r="B67" t="str">
            <v>Tuition to Collaboratives</v>
          </cell>
        </row>
        <row r="68">
          <cell r="B68" t="str">
            <v xml:space="preserve">Rental Lease of Buildings  </v>
          </cell>
        </row>
        <row r="69">
          <cell r="B69" t="str">
            <v xml:space="preserve">Utility Services/ Telephone </v>
          </cell>
        </row>
        <row r="70">
          <cell r="B70" t="str">
            <v xml:space="preserve">Other  </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1. Cover Sheet"/>
      <sheetName val="2. Contact Information"/>
      <sheetName val="3. Expenditures"/>
      <sheetName val="4. Budget "/>
      <sheetName val="Required Program Elements"/>
      <sheetName val="Schedule A"/>
      <sheetName val="drop down"/>
      <sheetName val="LiaisonList"/>
      <sheetName val="DataDistrictList"/>
      <sheetName val="DataLookupValues"/>
    </sheetNames>
    <sheetDataSet>
      <sheetData sheetId="0"/>
      <sheetData sheetId="1"/>
      <sheetData sheetId="2"/>
      <sheetData sheetId="3"/>
      <sheetData sheetId="4"/>
      <sheetData sheetId="5"/>
      <sheetData sheetId="6"/>
      <sheetData sheetId="7"/>
      <sheetData sheetId="8"/>
      <sheetData sheetId="9">
        <row r="2">
          <cell r="A2">
            <v>1</v>
          </cell>
          <cell r="B2" t="str">
            <v>08010000</v>
          </cell>
          <cell r="C2" t="str">
            <v>Assabet Valley Regional Vocational Technical</v>
          </cell>
          <cell r="D2" t="str">
            <v>Public School District</v>
          </cell>
          <cell r="E2" t="str">
            <v>Superintendent</v>
          </cell>
          <cell r="F2" t="str">
            <v>Ernest Houle</v>
          </cell>
          <cell r="G2" t="str">
            <v>215 Fitchburg Street</v>
          </cell>
          <cell r="I2" t="str">
            <v>Marlborough</v>
          </cell>
          <cell r="J2" t="str">
            <v>MA</v>
          </cell>
          <cell r="K2" t="str">
            <v>01752</v>
          </cell>
          <cell r="L2" t="str">
            <v>Ellie Rounds-Bloom</v>
          </cell>
          <cell r="M2" t="str">
            <v>781-338-3128</v>
          </cell>
          <cell r="N2" t="str">
            <v>erounds-bloom@doe.mass.edu</v>
          </cell>
          <cell r="O2">
            <v>28</v>
          </cell>
          <cell r="P2">
            <v>1103</v>
          </cell>
        </row>
        <row r="3">
          <cell r="A3">
            <v>2</v>
          </cell>
          <cell r="B3" t="str">
            <v>00160000</v>
          </cell>
          <cell r="C3" t="str">
            <v>Attleboro</v>
          </cell>
          <cell r="D3" t="str">
            <v>Public School District</v>
          </cell>
          <cell r="E3" t="str">
            <v>Superintendent</v>
          </cell>
          <cell r="F3" t="str">
            <v>David Sawyer</v>
          </cell>
          <cell r="G3" t="str">
            <v>100 Rathbun Willard Drive</v>
          </cell>
          <cell r="I3" t="str">
            <v>Attleboro</v>
          </cell>
          <cell r="J3" t="str">
            <v>MA</v>
          </cell>
          <cell r="K3" t="str">
            <v>02703</v>
          </cell>
          <cell r="L3" t="str">
            <v>Ellie Rounds-Bloom</v>
          </cell>
          <cell r="M3" t="str">
            <v>781-338-3128</v>
          </cell>
          <cell r="N3" t="str">
            <v>erounds-bloom@doe.mass.edu</v>
          </cell>
          <cell r="O3">
            <v>381</v>
          </cell>
          <cell r="P3">
            <v>5791</v>
          </cell>
        </row>
        <row r="4">
          <cell r="A4">
            <v>3</v>
          </cell>
          <cell r="B4" t="str">
            <v>00200000</v>
          </cell>
          <cell r="C4" t="str">
            <v>Barnstable</v>
          </cell>
          <cell r="D4" t="str">
            <v>Public School District</v>
          </cell>
          <cell r="E4" t="str">
            <v>Superintendent</v>
          </cell>
          <cell r="F4" t="str">
            <v>Meg Mayo-Brown</v>
          </cell>
          <cell r="G4" t="str">
            <v>P O Box 955</v>
          </cell>
          <cell r="I4" t="str">
            <v>Hyannis</v>
          </cell>
          <cell r="J4" t="str">
            <v>MA</v>
          </cell>
          <cell r="K4" t="str">
            <v>02601</v>
          </cell>
          <cell r="L4" t="str">
            <v>Beth O'Connell</v>
          </cell>
          <cell r="M4" t="str">
            <v>781-338-3132</v>
          </cell>
          <cell r="N4" t="str">
            <v>EO'Connell@doe.mass.edu</v>
          </cell>
          <cell r="O4">
            <v>471</v>
          </cell>
          <cell r="P4">
            <v>4728</v>
          </cell>
        </row>
        <row r="5">
          <cell r="A5">
            <v>4</v>
          </cell>
          <cell r="B5" t="str">
            <v>00300000</v>
          </cell>
          <cell r="C5" t="str">
            <v>Beverly</v>
          </cell>
          <cell r="D5" t="str">
            <v>Public School District</v>
          </cell>
          <cell r="E5" t="str">
            <v>Superintendent</v>
          </cell>
          <cell r="F5" t="str">
            <v>Steven Hiersche</v>
          </cell>
          <cell r="G5" t="str">
            <v>70 Balch St.</v>
          </cell>
          <cell r="I5" t="str">
            <v>Beverly</v>
          </cell>
          <cell r="J5" t="str">
            <v>MA</v>
          </cell>
          <cell r="K5" t="str">
            <v>01915</v>
          </cell>
          <cell r="L5" t="str">
            <v>Deb Walker</v>
          </cell>
          <cell r="M5" t="str">
            <v>781-338-3127</v>
          </cell>
          <cell r="N5" t="str">
            <v>djwalker@doe.mass.edu</v>
          </cell>
          <cell r="O5">
            <v>171</v>
          </cell>
          <cell r="P5">
            <v>4385</v>
          </cell>
        </row>
        <row r="6">
          <cell r="A6">
            <v>5</v>
          </cell>
          <cell r="B6" t="str">
            <v>08050000</v>
          </cell>
          <cell r="C6" t="str">
            <v>Blackstone Valley Regional Vocational Technical</v>
          </cell>
          <cell r="D6" t="str">
            <v>Public School District</v>
          </cell>
          <cell r="E6" t="str">
            <v>Superintendent</v>
          </cell>
          <cell r="F6" t="str">
            <v>Michael Fitzpatrick</v>
          </cell>
          <cell r="G6" t="str">
            <v>65 Pleasant Street</v>
          </cell>
          <cell r="I6" t="str">
            <v>Upton</v>
          </cell>
          <cell r="J6" t="str">
            <v>MA</v>
          </cell>
          <cell r="K6" t="str">
            <v>01568</v>
          </cell>
          <cell r="L6" t="str">
            <v>Aneesh Sahni</v>
          </cell>
          <cell r="M6" t="str">
            <v>781-338-3532</v>
          </cell>
          <cell r="N6" t="str">
            <v>aneesh.sahni@doe.mass.edu</v>
          </cell>
          <cell r="O6">
            <v>3</v>
          </cell>
          <cell r="P6">
            <v>1220</v>
          </cell>
        </row>
        <row r="7">
          <cell r="A7">
            <v>6</v>
          </cell>
          <cell r="B7" t="str">
            <v>08060000</v>
          </cell>
          <cell r="C7" t="str">
            <v>Blue Hills Regional Vocational Technical</v>
          </cell>
          <cell r="D7" t="str">
            <v>Public School District</v>
          </cell>
          <cell r="E7" t="str">
            <v>Superintendent</v>
          </cell>
          <cell r="F7" t="str">
            <v>James Quaglia</v>
          </cell>
          <cell r="G7" t="str">
            <v>800 Randolph Street</v>
          </cell>
          <cell r="I7" t="str">
            <v>Canton</v>
          </cell>
          <cell r="J7" t="str">
            <v>MA</v>
          </cell>
          <cell r="K7" t="str">
            <v>02021</v>
          </cell>
          <cell r="L7" t="str">
            <v>Deb Walker</v>
          </cell>
          <cell r="M7" t="str">
            <v>781-338-3127</v>
          </cell>
          <cell r="N7" t="str">
            <v>djwalker@doe.mass.edu</v>
          </cell>
          <cell r="O7">
            <v>4</v>
          </cell>
          <cell r="P7">
            <v>842</v>
          </cell>
        </row>
        <row r="8">
          <cell r="A8">
            <v>7</v>
          </cell>
          <cell r="B8" t="str">
            <v>00350000</v>
          </cell>
          <cell r="C8" t="str">
            <v>Boston</v>
          </cell>
          <cell r="D8" t="str">
            <v>Public School District</v>
          </cell>
          <cell r="E8" t="str">
            <v>Superintendent</v>
          </cell>
          <cell r="F8" t="str">
            <v>Tommy Chang</v>
          </cell>
          <cell r="G8" t="str">
            <v>2300 Washington Street</v>
          </cell>
          <cell r="I8" t="str">
            <v>Roxbury</v>
          </cell>
          <cell r="J8" t="str">
            <v>MA</v>
          </cell>
          <cell r="K8" t="str">
            <v>02119</v>
          </cell>
          <cell r="L8" t="str">
            <v>Julia Foodman</v>
          </cell>
          <cell r="M8" t="str">
            <v>781-338-3577</v>
          </cell>
          <cell r="N8" t="str">
            <v>jfoodman@doe.mass.edu</v>
          </cell>
          <cell r="O8">
            <v>15445</v>
          </cell>
          <cell r="P8">
            <v>49775</v>
          </cell>
        </row>
        <row r="9">
          <cell r="A9">
            <v>8</v>
          </cell>
          <cell r="B9" t="str">
            <v>09100000</v>
          </cell>
          <cell r="C9" t="str">
            <v>Bristol County Agricultural</v>
          </cell>
          <cell r="D9" t="str">
            <v>Public School District</v>
          </cell>
          <cell r="E9" t="str">
            <v>Superintendent</v>
          </cell>
          <cell r="F9" t="str">
            <v>Adele Sands</v>
          </cell>
          <cell r="G9" t="str">
            <v>135 Center Street</v>
          </cell>
          <cell r="I9" t="str">
            <v>Dighton</v>
          </cell>
          <cell r="J9" t="str">
            <v>MA</v>
          </cell>
          <cell r="K9" t="str">
            <v>02715</v>
          </cell>
          <cell r="L9" t="str">
            <v>Deb Walker</v>
          </cell>
          <cell r="M9" t="str">
            <v>781-338-3127</v>
          </cell>
          <cell r="N9" t="str">
            <v>djwalker@doe.mass.edu</v>
          </cell>
          <cell r="O9">
            <v>0</v>
          </cell>
          <cell r="P9">
            <v>457</v>
          </cell>
        </row>
        <row r="10">
          <cell r="A10">
            <v>9</v>
          </cell>
          <cell r="B10" t="str">
            <v>08100000</v>
          </cell>
          <cell r="C10" t="str">
            <v>Bristol-Plymouth Regional Vocational Technical</v>
          </cell>
          <cell r="D10" t="str">
            <v>Public School District</v>
          </cell>
          <cell r="E10" t="str">
            <v>Superintendent</v>
          </cell>
          <cell r="F10" t="str">
            <v>Alexandre Magalhaes</v>
          </cell>
          <cell r="G10" t="str">
            <v>207 Hart Street</v>
          </cell>
          <cell r="I10" t="str">
            <v>Taunton</v>
          </cell>
          <cell r="J10" t="str">
            <v>MA</v>
          </cell>
          <cell r="K10" t="str">
            <v>02780</v>
          </cell>
          <cell r="L10" t="str">
            <v>Russ Fleming</v>
          </cell>
          <cell r="M10" t="str">
            <v>781-338-6529</v>
          </cell>
          <cell r="N10" t="str">
            <v>RFleming@doe.mass.edu</v>
          </cell>
          <cell r="O10">
            <v>3</v>
          </cell>
          <cell r="P10">
            <v>1247</v>
          </cell>
        </row>
        <row r="11">
          <cell r="A11">
            <v>10</v>
          </cell>
          <cell r="B11" t="str">
            <v>00440000</v>
          </cell>
          <cell r="C11" t="str">
            <v>Brockton</v>
          </cell>
          <cell r="D11" t="str">
            <v>Public School District</v>
          </cell>
          <cell r="E11" t="str">
            <v>Superintendent</v>
          </cell>
          <cell r="F11" t="str">
            <v>Kathleen Smith</v>
          </cell>
          <cell r="G11" t="str">
            <v>43 Crescent Street</v>
          </cell>
          <cell r="I11" t="str">
            <v>Brockton</v>
          </cell>
          <cell r="J11" t="str">
            <v>MA</v>
          </cell>
          <cell r="K11" t="str">
            <v>02301</v>
          </cell>
          <cell r="L11" t="str">
            <v>Sue Mazzarella</v>
          </cell>
          <cell r="M11" t="str">
            <v>781-338-3587</v>
          </cell>
          <cell r="N11" t="str">
            <v>smazzarella@doe.mass.edu</v>
          </cell>
          <cell r="O11">
            <v>4161</v>
          </cell>
          <cell r="P11">
            <v>16527</v>
          </cell>
        </row>
        <row r="12">
          <cell r="A12">
            <v>11</v>
          </cell>
          <cell r="B12" t="str">
            <v>00460000</v>
          </cell>
          <cell r="C12" t="str">
            <v>Brookline</v>
          </cell>
          <cell r="D12" t="str">
            <v>Public School District</v>
          </cell>
          <cell r="E12" t="str">
            <v>Superintendent</v>
          </cell>
          <cell r="F12" t="str">
            <v>Andrew Bott</v>
          </cell>
          <cell r="G12" t="str">
            <v>333 Washington Street</v>
          </cell>
          <cell r="I12" t="str">
            <v>Brookline</v>
          </cell>
          <cell r="J12" t="str">
            <v>MA</v>
          </cell>
          <cell r="K12" t="str">
            <v>02445</v>
          </cell>
          <cell r="L12" t="str">
            <v>Julia Foodman</v>
          </cell>
          <cell r="M12" t="str">
            <v>781-338-3577</v>
          </cell>
          <cell r="N12" t="str">
            <v>jfoodman@doe.mass.edu</v>
          </cell>
          <cell r="O12">
            <v>808</v>
          </cell>
          <cell r="P12">
            <v>7493</v>
          </cell>
        </row>
        <row r="13">
          <cell r="A13">
            <v>12</v>
          </cell>
          <cell r="B13" t="str">
            <v>00490000</v>
          </cell>
          <cell r="C13" t="str">
            <v>Cambridge</v>
          </cell>
          <cell r="D13" t="str">
            <v>Public School District</v>
          </cell>
          <cell r="E13" t="str">
            <v>Superintendent</v>
          </cell>
          <cell r="F13" t="str">
            <v>Kenneth Salim</v>
          </cell>
          <cell r="G13" t="str">
            <v>159 Thorndike Street</v>
          </cell>
          <cell r="I13" t="str">
            <v>Cambridge</v>
          </cell>
          <cell r="J13" t="str">
            <v>MA</v>
          </cell>
          <cell r="K13" t="str">
            <v>02141</v>
          </cell>
          <cell r="L13" t="str">
            <v>Alex Lilley</v>
          </cell>
          <cell r="M13" t="str">
            <v>781-338-6212</v>
          </cell>
          <cell r="N13" t="str">
            <v>alilley@doe.mass.edu</v>
          </cell>
          <cell r="O13">
            <v>577</v>
          </cell>
          <cell r="P13">
            <v>6357</v>
          </cell>
        </row>
        <row r="14">
          <cell r="A14">
            <v>13</v>
          </cell>
          <cell r="B14" t="str">
            <v>08150000</v>
          </cell>
          <cell r="C14" t="str">
            <v>Cape Cod Regional Vocational Technical</v>
          </cell>
          <cell r="D14" t="str">
            <v>Public School District</v>
          </cell>
          <cell r="E14" t="str">
            <v>Superintendent</v>
          </cell>
          <cell r="F14" t="str">
            <v>Robert Sanborn</v>
          </cell>
          <cell r="G14" t="str">
            <v>351 Pleasant Lake Avenue</v>
          </cell>
          <cell r="I14" t="str">
            <v>Harwich</v>
          </cell>
          <cell r="J14" t="str">
            <v>MA</v>
          </cell>
          <cell r="K14" t="str">
            <v>02645</v>
          </cell>
          <cell r="L14" t="str">
            <v>Julia Foodman</v>
          </cell>
          <cell r="M14" t="str">
            <v>781-338-3577</v>
          </cell>
          <cell r="N14" t="str">
            <v>jfoodman@doe.mass.edu</v>
          </cell>
          <cell r="O14">
            <v>9</v>
          </cell>
          <cell r="P14">
            <v>580</v>
          </cell>
        </row>
        <row r="15">
          <cell r="A15">
            <v>14</v>
          </cell>
          <cell r="B15" t="str">
            <v>06350000</v>
          </cell>
          <cell r="C15" t="str">
            <v>Central Berkshire</v>
          </cell>
          <cell r="D15" t="str">
            <v>Public School District</v>
          </cell>
          <cell r="E15" t="str">
            <v>Superintendent</v>
          </cell>
          <cell r="F15" t="str">
            <v>Laurie Casna</v>
          </cell>
          <cell r="G15" t="str">
            <v>PO Box 299</v>
          </cell>
          <cell r="H15" t="str">
            <v>Rt 8</v>
          </cell>
          <cell r="I15" t="str">
            <v>Dalton</v>
          </cell>
          <cell r="J15" t="str">
            <v>MA</v>
          </cell>
          <cell r="K15" t="str">
            <v>01227</v>
          </cell>
          <cell r="L15" t="str">
            <v>Alex Lilley</v>
          </cell>
          <cell r="M15" t="str">
            <v>781-338-6212</v>
          </cell>
          <cell r="N15" t="str">
            <v>alilley@doe.mass.edu</v>
          </cell>
          <cell r="O15">
            <v>8</v>
          </cell>
          <cell r="P15">
            <v>1546</v>
          </cell>
        </row>
        <row r="16">
          <cell r="A16">
            <v>15</v>
          </cell>
          <cell r="B16" t="str">
            <v>00610000</v>
          </cell>
          <cell r="C16" t="str">
            <v>Chicopee</v>
          </cell>
          <cell r="D16" t="str">
            <v>Public School District</v>
          </cell>
          <cell r="E16" t="str">
            <v>Superintendent</v>
          </cell>
          <cell r="F16" t="str">
            <v>Richard Rege</v>
          </cell>
          <cell r="G16" t="str">
            <v>180 Broadway Street</v>
          </cell>
          <cell r="I16" t="str">
            <v>Chicopee</v>
          </cell>
          <cell r="J16" t="str">
            <v>MA</v>
          </cell>
          <cell r="K16" t="str">
            <v>01020</v>
          </cell>
          <cell r="L16" t="str">
            <v>Beth O'Connell</v>
          </cell>
          <cell r="M16" t="str">
            <v>781-338-3132</v>
          </cell>
          <cell r="N16" t="str">
            <v>EO'Connell@doe.mass.edu</v>
          </cell>
          <cell r="O16">
            <v>462</v>
          </cell>
          <cell r="P16">
            <v>7255</v>
          </cell>
        </row>
        <row r="17">
          <cell r="A17">
            <v>16</v>
          </cell>
          <cell r="B17" t="str">
            <v>00640000</v>
          </cell>
          <cell r="C17" t="str">
            <v>Clinton</v>
          </cell>
          <cell r="D17" t="str">
            <v>Public School District</v>
          </cell>
          <cell r="E17" t="str">
            <v>Superintendent</v>
          </cell>
          <cell r="F17" t="str">
            <v>Steven Meyer</v>
          </cell>
          <cell r="G17" t="str">
            <v>150 School Street</v>
          </cell>
          <cell r="I17" t="str">
            <v>Clinton</v>
          </cell>
          <cell r="J17" t="str">
            <v>MA</v>
          </cell>
          <cell r="K17" t="str">
            <v>01510</v>
          </cell>
          <cell r="L17" t="str">
            <v>Alex Lilley</v>
          </cell>
          <cell r="M17" t="str">
            <v>781-338-6212</v>
          </cell>
          <cell r="N17" t="str">
            <v>alilley@doe.mass.edu</v>
          </cell>
          <cell r="O17">
            <v>168</v>
          </cell>
          <cell r="P17">
            <v>1765</v>
          </cell>
        </row>
        <row r="18">
          <cell r="A18">
            <v>17</v>
          </cell>
          <cell r="B18" t="str">
            <v>06500000</v>
          </cell>
          <cell r="C18" t="str">
            <v>Dighton-Rehoboth</v>
          </cell>
          <cell r="D18" t="str">
            <v>Public School District</v>
          </cell>
          <cell r="E18" t="str">
            <v>Superintendent</v>
          </cell>
          <cell r="F18" t="str">
            <v>Anthony Azar</v>
          </cell>
          <cell r="G18" t="str">
            <v>2700 Regional Road</v>
          </cell>
          <cell r="I18" t="str">
            <v>North Dighton</v>
          </cell>
          <cell r="J18" t="str">
            <v>MA</v>
          </cell>
          <cell r="K18" t="str">
            <v>02764</v>
          </cell>
          <cell r="L18" t="str">
            <v>Julia Foodman</v>
          </cell>
          <cell r="M18" t="str">
            <v>781-338-3577</v>
          </cell>
          <cell r="N18" t="str">
            <v>jfoodman@doe.mass.edu</v>
          </cell>
          <cell r="O18">
            <v>4</v>
          </cell>
          <cell r="P18">
            <v>2842</v>
          </cell>
        </row>
        <row r="19">
          <cell r="A19">
            <v>18</v>
          </cell>
          <cell r="B19" t="str">
            <v>08170000</v>
          </cell>
          <cell r="C19" t="str">
            <v>Essex North Shore Agricultural and Technical School District</v>
          </cell>
          <cell r="D19" t="str">
            <v>Public School District</v>
          </cell>
          <cell r="E19" t="str">
            <v>Superintendent</v>
          </cell>
          <cell r="F19" t="str">
            <v>William Lupini</v>
          </cell>
          <cell r="G19" t="str">
            <v>565 Maple Street</v>
          </cell>
          <cell r="H19" t="str">
            <v>P.O. Box 346</v>
          </cell>
          <cell r="I19" t="str">
            <v>Hathorne</v>
          </cell>
          <cell r="J19" t="str">
            <v>MA</v>
          </cell>
          <cell r="K19" t="str">
            <v>01937</v>
          </cell>
          <cell r="L19" t="str">
            <v>Beth O'Connell</v>
          </cell>
          <cell r="M19" t="str">
            <v>781-338-3132</v>
          </cell>
          <cell r="N19" t="str">
            <v>EO'Connell@doe.mass.edu</v>
          </cell>
          <cell r="O19">
            <v>4</v>
          </cell>
          <cell r="P19">
            <v>1367</v>
          </cell>
        </row>
        <row r="20">
          <cell r="A20">
            <v>19</v>
          </cell>
          <cell r="B20" t="str">
            <v>00930000</v>
          </cell>
          <cell r="C20" t="str">
            <v>Everett</v>
          </cell>
          <cell r="D20" t="str">
            <v>Public School District</v>
          </cell>
          <cell r="E20" t="str">
            <v>Superintendent</v>
          </cell>
          <cell r="F20" t="str">
            <v>Frederick Foresteire</v>
          </cell>
          <cell r="G20" t="str">
            <v>121 Vine Street</v>
          </cell>
          <cell r="I20" t="str">
            <v>Everett</v>
          </cell>
          <cell r="J20" t="str">
            <v>MA</v>
          </cell>
          <cell r="K20" t="str">
            <v>02149</v>
          </cell>
          <cell r="L20" t="str">
            <v>Ellie Rounds-Bloom</v>
          </cell>
          <cell r="M20" t="str">
            <v>781-338-3128</v>
          </cell>
          <cell r="N20" t="str">
            <v>erounds-bloom@doe.mass.edu</v>
          </cell>
          <cell r="O20">
            <v>1470</v>
          </cell>
          <cell r="P20">
            <v>6567</v>
          </cell>
        </row>
        <row r="21">
          <cell r="A21">
            <v>20</v>
          </cell>
          <cell r="B21" t="str">
            <v>00950000</v>
          </cell>
          <cell r="C21" t="str">
            <v>Fall River</v>
          </cell>
          <cell r="D21" t="str">
            <v>Public School District</v>
          </cell>
          <cell r="E21" t="str">
            <v>Superintendent</v>
          </cell>
          <cell r="F21" t="str">
            <v>Matthew Malone</v>
          </cell>
          <cell r="G21" t="str">
            <v>417 Rock Street</v>
          </cell>
          <cell r="I21" t="str">
            <v>Fall River</v>
          </cell>
          <cell r="J21" t="str">
            <v>MA</v>
          </cell>
          <cell r="K21" t="str">
            <v>02720</v>
          </cell>
          <cell r="L21" t="str">
            <v>Sue Mazzarella</v>
          </cell>
          <cell r="M21" t="str">
            <v>781-338-3587</v>
          </cell>
          <cell r="N21" t="str">
            <v>smazzarella@doe.mass.edu</v>
          </cell>
          <cell r="O21">
            <v>1671</v>
          </cell>
          <cell r="P21">
            <v>9902</v>
          </cell>
        </row>
        <row r="22">
          <cell r="A22">
            <v>21</v>
          </cell>
          <cell r="B22" t="str">
            <v>00960000</v>
          </cell>
          <cell r="C22" t="str">
            <v>Falmouth</v>
          </cell>
          <cell r="D22" t="str">
            <v>Public School District</v>
          </cell>
          <cell r="E22" t="str">
            <v>Superintendent</v>
          </cell>
          <cell r="F22" t="str">
            <v>Nancy Taylor</v>
          </cell>
          <cell r="G22" t="str">
            <v>340 Teaticket Hwy</v>
          </cell>
          <cell r="I22" t="str">
            <v>East Falmouth</v>
          </cell>
          <cell r="J22" t="str">
            <v>MA</v>
          </cell>
          <cell r="K22" t="str">
            <v>02536</v>
          </cell>
          <cell r="L22" t="str">
            <v>Beth O'Connell</v>
          </cell>
          <cell r="M22" t="str">
            <v>781-338-3132</v>
          </cell>
          <cell r="N22" t="str">
            <v>EO'Connell@doe.mass.edu</v>
          </cell>
          <cell r="O22">
            <v>108</v>
          </cell>
          <cell r="P22">
            <v>3264</v>
          </cell>
        </row>
        <row r="23">
          <cell r="A23">
            <v>22</v>
          </cell>
          <cell r="B23" t="str">
            <v>00970000</v>
          </cell>
          <cell r="C23" t="str">
            <v>Fitchburg</v>
          </cell>
          <cell r="D23" t="str">
            <v>Public School District</v>
          </cell>
          <cell r="E23" t="str">
            <v>Superintendent</v>
          </cell>
          <cell r="F23" t="str">
            <v>Andre Ravenelle</v>
          </cell>
          <cell r="G23" t="str">
            <v>376 South Street</v>
          </cell>
          <cell r="I23" t="str">
            <v>Fitchburg</v>
          </cell>
          <cell r="J23" t="str">
            <v>MA</v>
          </cell>
          <cell r="K23" t="str">
            <v>01420</v>
          </cell>
          <cell r="L23" t="str">
            <v>Russ Fleming</v>
          </cell>
          <cell r="M23" t="str">
            <v>781-338-6529</v>
          </cell>
          <cell r="N23" t="str">
            <v>RFleming@doe.mass.edu</v>
          </cell>
          <cell r="O23">
            <v>756</v>
          </cell>
          <cell r="P23">
            <v>5165</v>
          </cell>
        </row>
        <row r="24">
          <cell r="A24">
            <v>23</v>
          </cell>
          <cell r="B24" t="str">
            <v>01000000</v>
          </cell>
          <cell r="C24" t="str">
            <v>Framingham</v>
          </cell>
          <cell r="D24" t="str">
            <v>Public School District</v>
          </cell>
          <cell r="E24" t="str">
            <v>Superintendent</v>
          </cell>
          <cell r="F24" t="str">
            <v>Robert Tremblay</v>
          </cell>
          <cell r="G24" t="str">
            <v>73 Mt. Wayte Avenue</v>
          </cell>
          <cell r="H24" t="str">
            <v>Suite 5</v>
          </cell>
          <cell r="I24" t="str">
            <v>Framingham</v>
          </cell>
          <cell r="J24" t="str">
            <v>MA</v>
          </cell>
          <cell r="K24" t="str">
            <v>01702</v>
          </cell>
          <cell r="L24" t="str">
            <v>Aneesh Sahni</v>
          </cell>
          <cell r="M24" t="str">
            <v>781-338-3532</v>
          </cell>
          <cell r="N24" t="str">
            <v>aneesh.sahni@doe.mass.edu</v>
          </cell>
          <cell r="O24">
            <v>1960</v>
          </cell>
          <cell r="P24">
            <v>8471</v>
          </cell>
        </row>
        <row r="25">
          <cell r="A25">
            <v>24</v>
          </cell>
          <cell r="B25" t="str">
            <v>08180000</v>
          </cell>
          <cell r="C25" t="str">
            <v>Franklin County Regional Vocational Technical</v>
          </cell>
          <cell r="D25" t="str">
            <v>Public School District</v>
          </cell>
          <cell r="E25" t="str">
            <v>Superintendent</v>
          </cell>
          <cell r="F25" t="str">
            <v>Richard Martin</v>
          </cell>
          <cell r="G25" t="str">
            <v>82 Industrial Blvd</v>
          </cell>
          <cell r="I25" t="str">
            <v>Turners Falls</v>
          </cell>
          <cell r="J25" t="str">
            <v>MA</v>
          </cell>
          <cell r="K25" t="str">
            <v>01376</v>
          </cell>
          <cell r="L25" t="str">
            <v>Sue Mazzarella</v>
          </cell>
          <cell r="M25" t="str">
            <v>781-338-3587</v>
          </cell>
          <cell r="N25" t="str">
            <v>smazzarella@doe.mass.edu</v>
          </cell>
          <cell r="O25">
            <v>1</v>
          </cell>
          <cell r="P25">
            <v>476</v>
          </cell>
        </row>
        <row r="26">
          <cell r="A26">
            <v>25</v>
          </cell>
          <cell r="B26" t="str">
            <v>01070000</v>
          </cell>
          <cell r="C26" t="str">
            <v>Gloucester</v>
          </cell>
          <cell r="D26" t="str">
            <v>Public School District</v>
          </cell>
          <cell r="E26" t="str">
            <v>Superintendent</v>
          </cell>
          <cell r="F26" t="str">
            <v>Richard Safier</v>
          </cell>
          <cell r="G26" t="str">
            <v>2 Blackburn Drive</v>
          </cell>
          <cell r="I26" t="str">
            <v>Gloucester</v>
          </cell>
          <cell r="J26" t="str">
            <v>MA</v>
          </cell>
          <cell r="K26" t="str">
            <v>01930</v>
          </cell>
          <cell r="L26" t="str">
            <v>Beth O'Connell</v>
          </cell>
          <cell r="M26" t="str">
            <v>781-338-3132</v>
          </cell>
          <cell r="N26" t="str">
            <v>EO'Connell@doe.mass.edu</v>
          </cell>
          <cell r="O26">
            <v>167</v>
          </cell>
          <cell r="P26">
            <v>2798</v>
          </cell>
        </row>
        <row r="27">
          <cell r="A27">
            <v>26</v>
          </cell>
          <cell r="B27" t="str">
            <v>08210000</v>
          </cell>
          <cell r="C27" t="str">
            <v>Greater Fall River Regional Vocational Technical</v>
          </cell>
          <cell r="D27" t="str">
            <v>Public School District</v>
          </cell>
          <cell r="E27" t="str">
            <v>Superintendent</v>
          </cell>
          <cell r="F27" t="str">
            <v>Thomas Aubin</v>
          </cell>
          <cell r="G27" t="str">
            <v>251 Stonehaven Rd</v>
          </cell>
          <cell r="I27" t="str">
            <v>Fall River</v>
          </cell>
          <cell r="J27" t="str">
            <v>MA</v>
          </cell>
          <cell r="K27" t="str">
            <v>02723</v>
          </cell>
          <cell r="L27" t="str">
            <v>Alex Lilley</v>
          </cell>
          <cell r="M27" t="str">
            <v>781-338-6212</v>
          </cell>
          <cell r="N27" t="str">
            <v>alilley@doe.mass.edu</v>
          </cell>
          <cell r="O27">
            <v>31</v>
          </cell>
          <cell r="P27">
            <v>1377</v>
          </cell>
        </row>
        <row r="28">
          <cell r="A28">
            <v>27</v>
          </cell>
          <cell r="B28" t="str">
            <v>08230000</v>
          </cell>
          <cell r="C28" t="str">
            <v>Greater Lawrence Regional Vocational Technical</v>
          </cell>
          <cell r="D28" t="str">
            <v>Public School District</v>
          </cell>
          <cell r="E28" t="str">
            <v>Superintendent</v>
          </cell>
          <cell r="F28" t="str">
            <v>John Lavoie</v>
          </cell>
          <cell r="G28" t="str">
            <v>57 River Rd</v>
          </cell>
          <cell r="I28" t="str">
            <v>Andover</v>
          </cell>
          <cell r="J28" t="str">
            <v>MA</v>
          </cell>
          <cell r="K28" t="str">
            <v>01810</v>
          </cell>
          <cell r="L28" t="str">
            <v>Ellie Rounds-Bloom</v>
          </cell>
          <cell r="M28" t="str">
            <v>781-338-3128</v>
          </cell>
          <cell r="N28" t="str">
            <v>erounds-bloom@doe.mass.edu</v>
          </cell>
          <cell r="O28">
            <v>187</v>
          </cell>
          <cell r="P28">
            <v>1492</v>
          </cell>
        </row>
        <row r="29">
          <cell r="A29">
            <v>28</v>
          </cell>
          <cell r="B29" t="str">
            <v>08280000</v>
          </cell>
          <cell r="C29" t="str">
            <v>Greater Lowell Regional Vocational Technical</v>
          </cell>
          <cell r="D29" t="str">
            <v>Public School District</v>
          </cell>
          <cell r="E29" t="str">
            <v>Superintendent</v>
          </cell>
          <cell r="F29" t="str">
            <v>Joseph Mastrocola</v>
          </cell>
          <cell r="G29" t="str">
            <v>250 Pawtucket Blvd</v>
          </cell>
          <cell r="I29" t="str">
            <v>Tyngsborough</v>
          </cell>
          <cell r="J29" t="str">
            <v>MA</v>
          </cell>
          <cell r="K29" t="str">
            <v>01879</v>
          </cell>
          <cell r="L29" t="str">
            <v>Deb Walker</v>
          </cell>
          <cell r="M29" t="str">
            <v>781-338-3127</v>
          </cell>
          <cell r="N29" t="str">
            <v>djwalker@doe.mass.edu</v>
          </cell>
          <cell r="O29">
            <v>136</v>
          </cell>
          <cell r="P29">
            <v>2201</v>
          </cell>
        </row>
        <row r="30">
          <cell r="A30">
            <v>29</v>
          </cell>
          <cell r="B30" t="str">
            <v>08250000</v>
          </cell>
          <cell r="C30" t="str">
            <v>Greater New Bedford Regional Vocational Technical</v>
          </cell>
          <cell r="D30" t="str">
            <v>Public School District</v>
          </cell>
          <cell r="E30" t="str">
            <v>Superintendent</v>
          </cell>
          <cell r="F30" t="str">
            <v>James O'Brien</v>
          </cell>
          <cell r="G30" t="str">
            <v>1121 Ashley Blvd</v>
          </cell>
          <cell r="I30" t="str">
            <v>New Bedford</v>
          </cell>
          <cell r="J30" t="str">
            <v>MA</v>
          </cell>
          <cell r="K30" t="str">
            <v>02745</v>
          </cell>
          <cell r="L30" t="str">
            <v>Aneesh Sahni</v>
          </cell>
          <cell r="M30" t="str">
            <v>781-338-3532</v>
          </cell>
          <cell r="N30" t="str">
            <v>aneesh.sahni@doe.mass.edu</v>
          </cell>
          <cell r="O30">
            <v>66</v>
          </cell>
          <cell r="P30">
            <v>2132</v>
          </cell>
        </row>
        <row r="31">
          <cell r="A31">
            <v>30</v>
          </cell>
          <cell r="B31" t="str">
            <v>01280000</v>
          </cell>
          <cell r="C31" t="str">
            <v>Haverhill</v>
          </cell>
          <cell r="D31" t="str">
            <v>Public School District</v>
          </cell>
          <cell r="E31" t="str">
            <v>Superintendent</v>
          </cell>
          <cell r="F31" t="str">
            <v>James Scully</v>
          </cell>
          <cell r="G31" t="str">
            <v>4 Summer Street</v>
          </cell>
          <cell r="I31" t="str">
            <v>Haverhill</v>
          </cell>
          <cell r="J31" t="str">
            <v>MA</v>
          </cell>
          <cell r="K31" t="str">
            <v>01830</v>
          </cell>
          <cell r="L31" t="str">
            <v>Ellie Rounds-Bloom</v>
          </cell>
          <cell r="M31" t="str">
            <v>781-338-3128</v>
          </cell>
          <cell r="N31" t="str">
            <v>erounds-bloom@doe.mass.edu</v>
          </cell>
          <cell r="O31">
            <v>790</v>
          </cell>
          <cell r="P31">
            <v>7311</v>
          </cell>
        </row>
        <row r="32">
          <cell r="A32">
            <v>31</v>
          </cell>
          <cell r="B32" t="str">
            <v>01370000</v>
          </cell>
          <cell r="C32" t="str">
            <v>Holyoke</v>
          </cell>
          <cell r="D32" t="str">
            <v>Public School District</v>
          </cell>
          <cell r="E32" t="str">
            <v>Superintendent</v>
          </cell>
          <cell r="F32" t="str">
            <v>Stephen Zrike</v>
          </cell>
          <cell r="G32" t="str">
            <v>57 Suffolk Street</v>
          </cell>
          <cell r="I32" t="str">
            <v>Holyoke</v>
          </cell>
          <cell r="J32" t="str">
            <v>MA</v>
          </cell>
          <cell r="K32" t="str">
            <v>01040</v>
          </cell>
          <cell r="L32" t="str">
            <v>Alex Lilley</v>
          </cell>
          <cell r="M32" t="str">
            <v>781-338-6212</v>
          </cell>
          <cell r="N32" t="str">
            <v>alilley@doe.mass.edu</v>
          </cell>
          <cell r="O32">
            <v>1285</v>
          </cell>
          <cell r="P32">
            <v>5141</v>
          </cell>
        </row>
        <row r="33">
          <cell r="A33">
            <v>32</v>
          </cell>
          <cell r="B33" t="str">
            <v>01500000</v>
          </cell>
          <cell r="C33" t="str">
            <v>Lee</v>
          </cell>
          <cell r="D33" t="str">
            <v>Public School District</v>
          </cell>
          <cell r="E33" t="str">
            <v>Superintendent</v>
          </cell>
          <cell r="F33" t="str">
            <v>H. Eberwein</v>
          </cell>
          <cell r="G33" t="str">
            <v>300A Greylock St</v>
          </cell>
          <cell r="I33" t="str">
            <v>Lee</v>
          </cell>
          <cell r="J33" t="str">
            <v>MA</v>
          </cell>
          <cell r="K33" t="str">
            <v>01238</v>
          </cell>
          <cell r="L33" t="str">
            <v>Sue Mazzarella</v>
          </cell>
          <cell r="M33" t="str">
            <v>781-338-3587</v>
          </cell>
          <cell r="N33" t="str">
            <v>smazzarella@doe.mass.edu</v>
          </cell>
          <cell r="O33">
            <v>27</v>
          </cell>
          <cell r="P33">
            <v>673</v>
          </cell>
        </row>
        <row r="34">
          <cell r="A34">
            <v>33</v>
          </cell>
          <cell r="B34" t="str">
            <v>01510000</v>
          </cell>
          <cell r="C34" t="str">
            <v>Leicester</v>
          </cell>
          <cell r="D34" t="str">
            <v>Public School District</v>
          </cell>
          <cell r="E34" t="str">
            <v>Superintendent</v>
          </cell>
          <cell r="F34" t="str">
            <v>Marilyn Tencza</v>
          </cell>
          <cell r="G34" t="str">
            <v>1078 Main Street</v>
          </cell>
          <cell r="I34" t="str">
            <v>Leicester</v>
          </cell>
          <cell r="J34" t="str">
            <v>MA</v>
          </cell>
          <cell r="K34" t="str">
            <v>01524</v>
          </cell>
          <cell r="L34" t="str">
            <v>Aneesh Sahni</v>
          </cell>
          <cell r="M34" t="str">
            <v>781-338-3532</v>
          </cell>
          <cell r="N34" t="str">
            <v>aneesh.sahni@doe.mass.edu</v>
          </cell>
          <cell r="O34">
            <v>43</v>
          </cell>
          <cell r="P34">
            <v>1490</v>
          </cell>
        </row>
        <row r="35">
          <cell r="A35">
            <v>34</v>
          </cell>
          <cell r="B35" t="str">
            <v>01600000</v>
          </cell>
          <cell r="C35" t="str">
            <v>Lowell</v>
          </cell>
          <cell r="D35" t="str">
            <v>Public School District</v>
          </cell>
          <cell r="E35" t="str">
            <v>Superintendent</v>
          </cell>
          <cell r="F35" t="str">
            <v>Salah Khelfaoui</v>
          </cell>
          <cell r="G35" t="str">
            <v>155 Merrimack Street</v>
          </cell>
          <cell r="I35" t="str">
            <v>Lowell</v>
          </cell>
          <cell r="J35" t="str">
            <v>MA</v>
          </cell>
          <cell r="K35" t="str">
            <v>01852</v>
          </cell>
          <cell r="L35" t="str">
            <v>Deb Walker</v>
          </cell>
          <cell r="M35" t="str">
            <v>781-338-3127</v>
          </cell>
          <cell r="N35" t="str">
            <v>djwalker@doe.mass.edu</v>
          </cell>
          <cell r="O35">
            <v>3606</v>
          </cell>
          <cell r="P35">
            <v>14004</v>
          </cell>
        </row>
        <row r="36">
          <cell r="A36">
            <v>35</v>
          </cell>
          <cell r="B36" t="str">
            <v>01630000</v>
          </cell>
          <cell r="C36" t="str">
            <v>Lynn</v>
          </cell>
          <cell r="D36" t="str">
            <v>Public School District</v>
          </cell>
          <cell r="E36" t="str">
            <v>Superintendent</v>
          </cell>
          <cell r="F36" t="str">
            <v>Catherine Latham</v>
          </cell>
          <cell r="G36" t="str">
            <v>100 Bennett St</v>
          </cell>
          <cell r="I36" t="str">
            <v>Lynn</v>
          </cell>
          <cell r="J36" t="str">
            <v>MA</v>
          </cell>
          <cell r="K36" t="str">
            <v>01905</v>
          </cell>
          <cell r="L36" t="str">
            <v>Aneesh Sahni</v>
          </cell>
          <cell r="M36" t="str">
            <v>781-338-3532</v>
          </cell>
          <cell r="N36" t="str">
            <v>aneesh.sahni@doe.mass.edu</v>
          </cell>
          <cell r="O36">
            <v>3591</v>
          </cell>
          <cell r="P36">
            <v>15385</v>
          </cell>
        </row>
        <row r="37">
          <cell r="A37">
            <v>36</v>
          </cell>
          <cell r="B37" t="str">
            <v>01710000</v>
          </cell>
          <cell r="C37" t="str">
            <v>Marshfield</v>
          </cell>
          <cell r="D37" t="str">
            <v>Public School District</v>
          </cell>
          <cell r="E37" t="str">
            <v>Superintendent</v>
          </cell>
          <cell r="F37" t="str">
            <v>Jeffrey Granatino</v>
          </cell>
          <cell r="G37" t="str">
            <v>76 South River Street</v>
          </cell>
          <cell r="I37" t="str">
            <v>Marshfield</v>
          </cell>
          <cell r="J37" t="str">
            <v>MA</v>
          </cell>
          <cell r="K37" t="str">
            <v>02050</v>
          </cell>
          <cell r="L37" t="str">
            <v>Aneesh Sahni</v>
          </cell>
          <cell r="M37" t="str">
            <v>781-338-3532</v>
          </cell>
          <cell r="N37" t="str">
            <v>aneesh.sahni@doe.mass.edu</v>
          </cell>
          <cell r="O37">
            <v>42</v>
          </cell>
          <cell r="P37">
            <v>4040</v>
          </cell>
        </row>
        <row r="38">
          <cell r="A38">
            <v>37</v>
          </cell>
          <cell r="B38" t="str">
            <v>07000000</v>
          </cell>
          <cell r="C38" t="str">
            <v>Martha's Vineyard</v>
          </cell>
          <cell r="D38" t="str">
            <v>Public School District</v>
          </cell>
          <cell r="E38" t="str">
            <v>Superintendent</v>
          </cell>
          <cell r="F38" t="str">
            <v>Matthew D'Andrea</v>
          </cell>
          <cell r="G38" t="str">
            <v>4 Pine Street</v>
          </cell>
          <cell r="I38" t="str">
            <v>Vineyard Haven</v>
          </cell>
          <cell r="J38" t="str">
            <v>MA</v>
          </cell>
          <cell r="K38" t="str">
            <v>02568</v>
          </cell>
          <cell r="L38" t="str">
            <v>Sue Mazzarella</v>
          </cell>
          <cell r="M38" t="str">
            <v>781-338-3587</v>
          </cell>
          <cell r="N38" t="str">
            <v>smazzarella@doe.mass.edu</v>
          </cell>
          <cell r="O38">
            <v>64</v>
          </cell>
          <cell r="P38">
            <v>635</v>
          </cell>
        </row>
        <row r="39">
          <cell r="A39">
            <v>38</v>
          </cell>
          <cell r="B39" t="str">
            <v>01760000</v>
          </cell>
          <cell r="C39" t="str">
            <v>Medford</v>
          </cell>
          <cell r="D39" t="str">
            <v>Public School District</v>
          </cell>
          <cell r="E39" t="str">
            <v>Superintendent</v>
          </cell>
          <cell r="F39" t="str">
            <v>Roy Belson</v>
          </cell>
          <cell r="G39" t="str">
            <v>489 Winthrop Street</v>
          </cell>
          <cell r="I39" t="str">
            <v>Medford</v>
          </cell>
          <cell r="J39" t="str">
            <v>MA</v>
          </cell>
          <cell r="K39" t="str">
            <v>02155</v>
          </cell>
          <cell r="L39" t="str">
            <v>Sue Mazzarella</v>
          </cell>
          <cell r="M39" t="str">
            <v>781-338-3587</v>
          </cell>
          <cell r="N39" t="str">
            <v>smazzarella@doe.mass.edu</v>
          </cell>
          <cell r="O39">
            <v>486</v>
          </cell>
          <cell r="P39">
            <v>4230</v>
          </cell>
        </row>
        <row r="40">
          <cell r="A40">
            <v>39</v>
          </cell>
          <cell r="B40" t="str">
            <v>01810000</v>
          </cell>
          <cell r="C40" t="str">
            <v>Methuen</v>
          </cell>
          <cell r="D40" t="str">
            <v>Public School District</v>
          </cell>
          <cell r="E40" t="str">
            <v>Superintendent</v>
          </cell>
          <cell r="F40" t="str">
            <v>Judith Scannell</v>
          </cell>
          <cell r="G40" t="str">
            <v>10 Ditson Place</v>
          </cell>
          <cell r="I40" t="str">
            <v>Methuen</v>
          </cell>
          <cell r="J40" t="str">
            <v>MA</v>
          </cell>
          <cell r="K40" t="str">
            <v>01844</v>
          </cell>
          <cell r="L40" t="str">
            <v>Aneesh Sahni</v>
          </cell>
          <cell r="M40" t="str">
            <v>781-338-3532</v>
          </cell>
          <cell r="N40" t="str">
            <v>aneesh.sahni@doe.mass.edu</v>
          </cell>
          <cell r="O40">
            <v>649</v>
          </cell>
          <cell r="P40">
            <v>6868</v>
          </cell>
        </row>
        <row r="41">
          <cell r="A41">
            <v>40</v>
          </cell>
          <cell r="B41" t="str">
            <v>01850000</v>
          </cell>
          <cell r="C41" t="str">
            <v>Milford</v>
          </cell>
          <cell r="D41" t="str">
            <v>Public School District</v>
          </cell>
          <cell r="E41" t="str">
            <v>Superintendent</v>
          </cell>
          <cell r="F41" t="str">
            <v>Kevin Mcintyre</v>
          </cell>
          <cell r="G41" t="str">
            <v>31 West Fountain Street</v>
          </cell>
          <cell r="I41" t="str">
            <v>Milford</v>
          </cell>
          <cell r="J41" t="str">
            <v>MA</v>
          </cell>
          <cell r="K41" t="str">
            <v>01757</v>
          </cell>
          <cell r="L41" t="str">
            <v>Julia Foodman</v>
          </cell>
          <cell r="M41" t="str">
            <v>781-338-3577</v>
          </cell>
          <cell r="N41" t="str">
            <v>jfoodman@doe.mass.edu</v>
          </cell>
          <cell r="O41">
            <v>683</v>
          </cell>
          <cell r="P41">
            <v>4081</v>
          </cell>
        </row>
        <row r="42">
          <cell r="A42">
            <v>41</v>
          </cell>
          <cell r="B42" t="str">
            <v>08300000</v>
          </cell>
          <cell r="C42" t="str">
            <v>Minuteman Regional Vocational Technical</v>
          </cell>
          <cell r="D42" t="str">
            <v>Public School District</v>
          </cell>
          <cell r="E42" t="str">
            <v>Superintendent</v>
          </cell>
          <cell r="F42" t="str">
            <v>Edward Bouquillon</v>
          </cell>
          <cell r="G42" t="str">
            <v>758 Marrett Rd</v>
          </cell>
          <cell r="I42" t="str">
            <v>Lexington</v>
          </cell>
          <cell r="J42" t="str">
            <v>MA</v>
          </cell>
          <cell r="K42" t="str">
            <v>02421</v>
          </cell>
          <cell r="L42" t="str">
            <v>Julia Foodman</v>
          </cell>
          <cell r="M42" t="str">
            <v>781-338-3577</v>
          </cell>
          <cell r="N42" t="str">
            <v>jfoodman@doe.mass.edu</v>
          </cell>
          <cell r="O42">
            <v>8</v>
          </cell>
          <cell r="P42">
            <v>531</v>
          </cell>
        </row>
        <row r="43">
          <cell r="A43">
            <v>42</v>
          </cell>
          <cell r="B43" t="str">
            <v>08320000</v>
          </cell>
          <cell r="C43" t="str">
            <v>Montachusett Regional Vocational Technical</v>
          </cell>
          <cell r="D43" t="str">
            <v>Public School District</v>
          </cell>
          <cell r="E43" t="str">
            <v>Superintendent</v>
          </cell>
          <cell r="F43" t="str">
            <v>Sheila Harrity</v>
          </cell>
          <cell r="G43" t="str">
            <v>1050 Westminster Street</v>
          </cell>
          <cell r="I43" t="str">
            <v>Fitchburg</v>
          </cell>
          <cell r="J43" t="str">
            <v>MA</v>
          </cell>
          <cell r="K43" t="str">
            <v>01420</v>
          </cell>
          <cell r="L43" t="str">
            <v>Beth O'Connell</v>
          </cell>
          <cell r="M43" t="str">
            <v>781-338-3132</v>
          </cell>
          <cell r="N43" t="str">
            <v>EO'Connell@doe.mass.edu</v>
          </cell>
          <cell r="O43">
            <v>8</v>
          </cell>
          <cell r="P43">
            <v>1395</v>
          </cell>
        </row>
        <row r="44">
          <cell r="A44">
            <v>43</v>
          </cell>
          <cell r="B44" t="str">
            <v>08520000</v>
          </cell>
          <cell r="C44" t="str">
            <v>Nashoba Valley Regional Vocational Technical</v>
          </cell>
          <cell r="D44" t="str">
            <v>Public School District</v>
          </cell>
          <cell r="E44" t="str">
            <v>Superintendent</v>
          </cell>
          <cell r="F44" t="str">
            <v>Denise Pigeon</v>
          </cell>
          <cell r="G44" t="str">
            <v>100 Littleton Road</v>
          </cell>
          <cell r="I44" t="str">
            <v>Westford</v>
          </cell>
          <cell r="J44" t="str">
            <v>MA</v>
          </cell>
          <cell r="K44" t="str">
            <v>01886</v>
          </cell>
          <cell r="L44" t="str">
            <v>Alex Lilley</v>
          </cell>
          <cell r="M44" t="str">
            <v>781-338-6212</v>
          </cell>
          <cell r="N44" t="str">
            <v>alilley@doe.mass.edu</v>
          </cell>
          <cell r="O44">
            <v>3</v>
          </cell>
          <cell r="P44">
            <v>690</v>
          </cell>
        </row>
        <row r="45">
          <cell r="A45">
            <v>44</v>
          </cell>
          <cell r="B45" t="str">
            <v>02010000</v>
          </cell>
          <cell r="C45" t="str">
            <v>New Bedford</v>
          </cell>
          <cell r="D45" t="str">
            <v>Public School District</v>
          </cell>
          <cell r="E45" t="str">
            <v>Superintendent</v>
          </cell>
          <cell r="F45" t="str">
            <v>Pia Durkin</v>
          </cell>
          <cell r="G45" t="str">
            <v>455 County Street</v>
          </cell>
          <cell r="H45" t="str">
            <v>C/O Paul Rodrigues Administration Bldg.</v>
          </cell>
          <cell r="I45" t="str">
            <v>New Bedford</v>
          </cell>
          <cell r="J45" t="str">
            <v>MA</v>
          </cell>
          <cell r="K45" t="str">
            <v>02740</v>
          </cell>
          <cell r="L45" t="str">
            <v>Beth O'Connell</v>
          </cell>
          <cell r="M45" t="str">
            <v>781-338-3132</v>
          </cell>
          <cell r="N45" t="str">
            <v>EO'Connell@doe.mass.edu</v>
          </cell>
          <cell r="O45">
            <v>3645</v>
          </cell>
          <cell r="P45">
            <v>12116</v>
          </cell>
        </row>
        <row r="46">
          <cell r="A46">
            <v>45</v>
          </cell>
          <cell r="B46" t="str">
            <v>02070000</v>
          </cell>
          <cell r="C46" t="str">
            <v>Newton</v>
          </cell>
          <cell r="D46" t="str">
            <v>Public School District</v>
          </cell>
          <cell r="E46" t="str">
            <v>Superintendent</v>
          </cell>
          <cell r="F46" t="str">
            <v>David Fleishman</v>
          </cell>
          <cell r="G46" t="str">
            <v>100 Walnut Street</v>
          </cell>
          <cell r="I46" t="str">
            <v>Newtonville</v>
          </cell>
          <cell r="J46" t="str">
            <v>MA</v>
          </cell>
          <cell r="K46" t="str">
            <v>02460</v>
          </cell>
          <cell r="L46" t="str">
            <v>Alex Lilley</v>
          </cell>
          <cell r="M46" t="str">
            <v>781-338-6212</v>
          </cell>
          <cell r="N46" t="str">
            <v>alilley@doe.mass.edu</v>
          </cell>
          <cell r="O46">
            <v>818</v>
          </cell>
          <cell r="P46">
            <v>12683</v>
          </cell>
        </row>
        <row r="47">
          <cell r="A47">
            <v>46</v>
          </cell>
          <cell r="B47" t="str">
            <v>09150000</v>
          </cell>
          <cell r="C47" t="str">
            <v>Norfolk County Agricultural</v>
          </cell>
          <cell r="D47" t="str">
            <v>Public School District</v>
          </cell>
          <cell r="E47" t="str">
            <v>Superintendent</v>
          </cell>
          <cell r="F47" t="str">
            <v>Tammy Quinn</v>
          </cell>
          <cell r="G47" t="str">
            <v>400 Main Street</v>
          </cell>
          <cell r="I47" t="str">
            <v>Walpole</v>
          </cell>
          <cell r="J47" t="str">
            <v>MA</v>
          </cell>
          <cell r="K47" t="str">
            <v>02081</v>
          </cell>
          <cell r="L47" t="str">
            <v>Russ Fleming</v>
          </cell>
          <cell r="M47" t="str">
            <v>781-338-6529</v>
          </cell>
          <cell r="N47" t="str">
            <v>RFleming@doe.mass.edu</v>
          </cell>
          <cell r="O47">
            <v>1</v>
          </cell>
          <cell r="P47">
            <v>538</v>
          </cell>
        </row>
        <row r="48">
          <cell r="A48">
            <v>47</v>
          </cell>
          <cell r="B48" t="str">
            <v>04060000</v>
          </cell>
          <cell r="C48" t="str">
            <v>Northampton-Smith Vocational Agricultural</v>
          </cell>
          <cell r="D48" t="str">
            <v>Public School District</v>
          </cell>
          <cell r="E48" t="str">
            <v>Superintendent</v>
          </cell>
          <cell r="F48" t="str">
            <v>Andrew Linkenhoker</v>
          </cell>
          <cell r="G48" t="str">
            <v>80 Locust Street</v>
          </cell>
          <cell r="I48" t="str">
            <v>Northampton</v>
          </cell>
          <cell r="J48" t="str">
            <v>MA</v>
          </cell>
          <cell r="K48" t="str">
            <v>01060</v>
          </cell>
          <cell r="L48" t="str">
            <v>Julia Foodman</v>
          </cell>
          <cell r="M48" t="str">
            <v>781-338-3577</v>
          </cell>
          <cell r="N48" t="str">
            <v>jfoodman@doe.mass.edu</v>
          </cell>
          <cell r="O48">
            <v>6</v>
          </cell>
          <cell r="P48">
            <v>491</v>
          </cell>
        </row>
        <row r="49">
          <cell r="A49">
            <v>48</v>
          </cell>
          <cell r="B49" t="str">
            <v>08530000</v>
          </cell>
          <cell r="C49" t="str">
            <v>Northeast Metropolitan Regional Vocational Technical</v>
          </cell>
          <cell r="D49" t="str">
            <v>Public School District</v>
          </cell>
          <cell r="E49" t="str">
            <v>Superintendent</v>
          </cell>
          <cell r="F49" t="str">
            <v>David DiBarri</v>
          </cell>
          <cell r="G49" t="str">
            <v>100 Hemlock Rd</v>
          </cell>
          <cell r="I49" t="str">
            <v>Wakefield</v>
          </cell>
          <cell r="J49" t="str">
            <v>MA</v>
          </cell>
          <cell r="K49" t="str">
            <v>01880</v>
          </cell>
          <cell r="L49" t="str">
            <v>Ellie Rounds-Bloom</v>
          </cell>
          <cell r="M49" t="str">
            <v>781-338-3128</v>
          </cell>
          <cell r="N49" t="str">
            <v>erounds-bloom@doe.mass.edu</v>
          </cell>
          <cell r="O49">
            <v>45</v>
          </cell>
          <cell r="P49">
            <v>1231</v>
          </cell>
        </row>
        <row r="50">
          <cell r="A50">
            <v>49</v>
          </cell>
          <cell r="B50" t="str">
            <v>08510000</v>
          </cell>
          <cell r="C50" t="str">
            <v>Northern Berkshire Regional Vocational Technical</v>
          </cell>
          <cell r="D50" t="str">
            <v>Public School District</v>
          </cell>
          <cell r="E50" t="str">
            <v>Superintendent</v>
          </cell>
          <cell r="F50" t="str">
            <v>James Brosnan</v>
          </cell>
          <cell r="G50" t="str">
            <v>70 Hodges Cross Rd</v>
          </cell>
          <cell r="I50" t="str">
            <v>North Adams</v>
          </cell>
          <cell r="J50" t="str">
            <v>MA</v>
          </cell>
          <cell r="K50" t="str">
            <v>01247</v>
          </cell>
          <cell r="L50" t="str">
            <v>Sue Mazzarella</v>
          </cell>
          <cell r="M50" t="str">
            <v>781-338-3587</v>
          </cell>
          <cell r="N50" t="str">
            <v>smazzarella@doe.mass.edu</v>
          </cell>
          <cell r="O50">
            <v>0</v>
          </cell>
          <cell r="P50">
            <v>486</v>
          </cell>
        </row>
        <row r="51">
          <cell r="A51">
            <v>50</v>
          </cell>
          <cell r="B51" t="str">
            <v>08550000</v>
          </cell>
          <cell r="C51" t="str">
            <v>Old Colony Regional Vocational Technical</v>
          </cell>
          <cell r="D51" t="str">
            <v>Public School District</v>
          </cell>
          <cell r="E51" t="str">
            <v>Superintendent</v>
          </cell>
          <cell r="F51" t="str">
            <v>Aaron Polansky</v>
          </cell>
          <cell r="G51" t="str">
            <v>476 North Avenue</v>
          </cell>
          <cell r="I51" t="str">
            <v>Rochester</v>
          </cell>
          <cell r="J51" t="str">
            <v>MA</v>
          </cell>
          <cell r="K51" t="str">
            <v>02770</v>
          </cell>
          <cell r="L51" t="str">
            <v>Aneesh Sahni</v>
          </cell>
          <cell r="M51" t="str">
            <v>781-338-3532</v>
          </cell>
          <cell r="N51" t="str">
            <v>aneesh.sahni@doe.mass.edu</v>
          </cell>
          <cell r="O51">
            <v>1</v>
          </cell>
          <cell r="P51">
            <v>531</v>
          </cell>
        </row>
        <row r="52">
          <cell r="A52">
            <v>51</v>
          </cell>
          <cell r="B52" t="str">
            <v>08600000</v>
          </cell>
          <cell r="C52" t="str">
            <v>Pathfinder Regional Vocational Technical</v>
          </cell>
          <cell r="D52" t="str">
            <v>Public School District</v>
          </cell>
          <cell r="E52" t="str">
            <v>Superintendent</v>
          </cell>
          <cell r="F52" t="str">
            <v>Gerald Paist</v>
          </cell>
          <cell r="G52" t="str">
            <v>240 Sykes Street</v>
          </cell>
          <cell r="I52" t="str">
            <v>Palmer</v>
          </cell>
          <cell r="J52" t="str">
            <v>MA</v>
          </cell>
          <cell r="K52" t="str">
            <v>01069</v>
          </cell>
          <cell r="L52" t="str">
            <v>Deb Walker</v>
          </cell>
          <cell r="M52" t="str">
            <v>781-338-3127</v>
          </cell>
          <cell r="N52" t="str">
            <v>djwalker@doe.mass.edu</v>
          </cell>
          <cell r="O52">
            <v>0</v>
          </cell>
          <cell r="P52">
            <v>620</v>
          </cell>
        </row>
        <row r="53">
          <cell r="A53">
            <v>52</v>
          </cell>
          <cell r="B53" t="str">
            <v>02290000</v>
          </cell>
          <cell r="C53" t="str">
            <v>Peabody</v>
          </cell>
          <cell r="D53" t="str">
            <v>Public School District</v>
          </cell>
          <cell r="E53" t="str">
            <v>Superintendent</v>
          </cell>
          <cell r="F53" t="str">
            <v>Herbert Levine</v>
          </cell>
          <cell r="G53" t="str">
            <v>27 Lowell Street</v>
          </cell>
          <cell r="I53" t="str">
            <v>Peabody</v>
          </cell>
          <cell r="J53" t="str">
            <v>MA</v>
          </cell>
          <cell r="K53" t="str">
            <v>01960</v>
          </cell>
          <cell r="L53" t="str">
            <v>Sue Mazzarella</v>
          </cell>
          <cell r="M53" t="str">
            <v>781-338-3587</v>
          </cell>
          <cell r="N53" t="str">
            <v>smazzarella@doe.mass.edu</v>
          </cell>
          <cell r="O53">
            <v>436</v>
          </cell>
          <cell r="P53">
            <v>5655</v>
          </cell>
        </row>
        <row r="54">
          <cell r="A54">
            <v>53</v>
          </cell>
          <cell r="B54" t="str">
            <v>02360000</v>
          </cell>
          <cell r="C54" t="str">
            <v>Pittsfield</v>
          </cell>
          <cell r="D54" t="str">
            <v>Public School District</v>
          </cell>
          <cell r="E54" t="str">
            <v>Superintendent</v>
          </cell>
          <cell r="F54" t="str">
            <v>Jason Mccandless</v>
          </cell>
          <cell r="G54" t="str">
            <v>269 First Street</v>
          </cell>
          <cell r="I54" t="str">
            <v>Pittsfield</v>
          </cell>
          <cell r="J54" t="str">
            <v>MA</v>
          </cell>
          <cell r="K54" t="str">
            <v>01201</v>
          </cell>
          <cell r="L54" t="str">
            <v>Beth O'Connell</v>
          </cell>
          <cell r="M54" t="str">
            <v>781-338-3132</v>
          </cell>
          <cell r="N54" t="str">
            <v>EO'Connell@doe.mass.edu</v>
          </cell>
          <cell r="O54">
            <v>215</v>
          </cell>
          <cell r="P54">
            <v>5333</v>
          </cell>
        </row>
        <row r="55">
          <cell r="A55">
            <v>54</v>
          </cell>
          <cell r="B55" t="str">
            <v>02390000</v>
          </cell>
          <cell r="C55" t="str">
            <v>Plymouth</v>
          </cell>
          <cell r="D55" t="str">
            <v>Public School District</v>
          </cell>
          <cell r="E55" t="str">
            <v>Superintendent</v>
          </cell>
          <cell r="F55" t="str">
            <v>Gary Maestas</v>
          </cell>
          <cell r="G55" t="str">
            <v>253 South Meadow Rd</v>
          </cell>
          <cell r="I55" t="str">
            <v>Plymouth</v>
          </cell>
          <cell r="J55" t="str">
            <v>MA</v>
          </cell>
          <cell r="K55" t="str">
            <v>02360</v>
          </cell>
          <cell r="L55" t="str">
            <v>Sue Mazzarella</v>
          </cell>
          <cell r="M55" t="str">
            <v>781-338-3587</v>
          </cell>
          <cell r="N55" t="str">
            <v>smazzarella@doe.mass.edu</v>
          </cell>
          <cell r="O55">
            <v>91</v>
          </cell>
          <cell r="P55">
            <v>7364</v>
          </cell>
        </row>
        <row r="56">
          <cell r="A56">
            <v>55</v>
          </cell>
          <cell r="B56" t="str">
            <v>02430000</v>
          </cell>
          <cell r="C56" t="str">
            <v>Quincy</v>
          </cell>
          <cell r="D56" t="str">
            <v>Public School District</v>
          </cell>
          <cell r="E56" t="str">
            <v>Superintendent</v>
          </cell>
          <cell r="F56" t="str">
            <v>Richard Decristofaro</v>
          </cell>
          <cell r="G56" t="str">
            <v>34 Coddington Street</v>
          </cell>
          <cell r="I56" t="str">
            <v>Quincy</v>
          </cell>
          <cell r="J56" t="str">
            <v>MA</v>
          </cell>
          <cell r="K56" t="str">
            <v>02169</v>
          </cell>
          <cell r="L56" t="str">
            <v>Deb Walker</v>
          </cell>
          <cell r="M56" t="str">
            <v>781-338-3127</v>
          </cell>
          <cell r="N56" t="str">
            <v>djwalker@doe.mass.edu</v>
          </cell>
          <cell r="O56">
            <v>1544</v>
          </cell>
          <cell r="P56">
            <v>9048</v>
          </cell>
        </row>
        <row r="57">
          <cell r="A57">
            <v>56</v>
          </cell>
          <cell r="B57" t="str">
            <v>02580000</v>
          </cell>
          <cell r="C57" t="str">
            <v>Salem</v>
          </cell>
          <cell r="D57" t="str">
            <v>Public School District</v>
          </cell>
          <cell r="E57" t="str">
            <v>Superintendent</v>
          </cell>
          <cell r="F57" t="str">
            <v>Margarita Ruiz</v>
          </cell>
          <cell r="G57" t="str">
            <v>29 Highland Avenue</v>
          </cell>
          <cell r="I57" t="str">
            <v>Salem</v>
          </cell>
          <cell r="J57" t="str">
            <v>MA</v>
          </cell>
          <cell r="K57" t="str">
            <v>01970</v>
          </cell>
          <cell r="L57" t="str">
            <v>Aneesh Sahni</v>
          </cell>
          <cell r="M57" t="str">
            <v>781-338-3532</v>
          </cell>
          <cell r="N57" t="str">
            <v>aneesh.sahni@doe.mass.edu</v>
          </cell>
          <cell r="O57">
            <v>488</v>
          </cell>
          <cell r="P57">
            <v>3646</v>
          </cell>
        </row>
        <row r="58">
          <cell r="A58">
            <v>57</v>
          </cell>
          <cell r="B58" t="str">
            <v>08710000</v>
          </cell>
          <cell r="C58" t="str">
            <v>Shawsheen Valley Regional Vocational Technical</v>
          </cell>
          <cell r="D58" t="str">
            <v>Public School District</v>
          </cell>
          <cell r="E58" t="str">
            <v>Superintendent</v>
          </cell>
          <cell r="F58" t="str">
            <v>Timothy Broadrick</v>
          </cell>
          <cell r="G58" t="str">
            <v>100 Cook Street</v>
          </cell>
          <cell r="I58" t="str">
            <v>Billerica</v>
          </cell>
          <cell r="J58" t="str">
            <v>MA</v>
          </cell>
          <cell r="K58" t="str">
            <v>01821</v>
          </cell>
          <cell r="L58" t="str">
            <v>Russ Fleming</v>
          </cell>
          <cell r="M58" t="str">
            <v>781-338-6529</v>
          </cell>
          <cell r="N58" t="str">
            <v>RFleming@doe.mass.edu</v>
          </cell>
          <cell r="O58">
            <v>0</v>
          </cell>
          <cell r="P58">
            <v>1311</v>
          </cell>
        </row>
        <row r="59">
          <cell r="A59">
            <v>58</v>
          </cell>
          <cell r="B59" t="str">
            <v>07600000</v>
          </cell>
          <cell r="C59" t="str">
            <v>Silver Lake</v>
          </cell>
          <cell r="D59" t="str">
            <v>Public School District</v>
          </cell>
          <cell r="E59" t="str">
            <v>Superintendent</v>
          </cell>
          <cell r="F59" t="str">
            <v>Joy Blackwood</v>
          </cell>
          <cell r="G59" t="str">
            <v>250 Pembroke Street</v>
          </cell>
          <cell r="I59" t="str">
            <v>Kingston</v>
          </cell>
          <cell r="J59" t="str">
            <v>MA</v>
          </cell>
          <cell r="K59" t="str">
            <v>02364</v>
          </cell>
          <cell r="L59" t="str">
            <v>Deb Walker</v>
          </cell>
          <cell r="M59" t="str">
            <v>781-338-3127</v>
          </cell>
          <cell r="N59" t="str">
            <v>djwalker@doe.mass.edu</v>
          </cell>
          <cell r="O59">
            <v>5</v>
          </cell>
          <cell r="P59">
            <v>1737</v>
          </cell>
        </row>
        <row r="60">
          <cell r="A60">
            <v>59</v>
          </cell>
          <cell r="B60" t="str">
            <v>02740000</v>
          </cell>
          <cell r="C60" t="str">
            <v>Somerville</v>
          </cell>
          <cell r="D60" t="str">
            <v>Public School District</v>
          </cell>
          <cell r="E60" t="str">
            <v>Superintendent</v>
          </cell>
          <cell r="F60" t="str">
            <v>Mary Skipper</v>
          </cell>
          <cell r="G60" t="str">
            <v>8 Bonair Street</v>
          </cell>
          <cell r="I60" t="str">
            <v>Somerville</v>
          </cell>
          <cell r="J60" t="str">
            <v>MA</v>
          </cell>
          <cell r="K60" t="str">
            <v>02145</v>
          </cell>
          <cell r="L60" t="str">
            <v>Aneesh Sahni</v>
          </cell>
          <cell r="M60" t="str">
            <v>781-338-3532</v>
          </cell>
          <cell r="N60" t="str">
            <v>aneesh.sahni@doe.mass.edu</v>
          </cell>
          <cell r="O60">
            <v>896</v>
          </cell>
          <cell r="P60">
            <v>4544</v>
          </cell>
        </row>
        <row r="61">
          <cell r="A61">
            <v>60</v>
          </cell>
          <cell r="B61" t="str">
            <v>08290000</v>
          </cell>
          <cell r="C61" t="str">
            <v>South Middlesex Regional Vocational Technical</v>
          </cell>
          <cell r="D61" t="str">
            <v>Public School District</v>
          </cell>
          <cell r="E61" t="str">
            <v>Superintendent</v>
          </cell>
          <cell r="F61" t="str">
            <v>Jonathan Evans</v>
          </cell>
          <cell r="G61" t="str">
            <v>750 Winter Street</v>
          </cell>
          <cell r="I61" t="str">
            <v>Framingham</v>
          </cell>
          <cell r="J61" t="str">
            <v>MA</v>
          </cell>
          <cell r="K61" t="str">
            <v>01702</v>
          </cell>
          <cell r="L61" t="str">
            <v>Russ Fleming</v>
          </cell>
          <cell r="M61" t="str">
            <v>781-338-6529</v>
          </cell>
          <cell r="N61" t="str">
            <v>RFleming@doe.mass.edu</v>
          </cell>
          <cell r="O61">
            <v>69</v>
          </cell>
          <cell r="P61">
            <v>720</v>
          </cell>
        </row>
        <row r="62">
          <cell r="A62">
            <v>61</v>
          </cell>
          <cell r="B62" t="str">
            <v>08730000</v>
          </cell>
          <cell r="C62" t="str">
            <v>South Shore Regional Vocational Technical</v>
          </cell>
          <cell r="D62" t="str">
            <v>Public School District</v>
          </cell>
          <cell r="E62" t="str">
            <v>Superintendent</v>
          </cell>
          <cell r="F62" t="str">
            <v>Thomas Hickey</v>
          </cell>
          <cell r="G62" t="str">
            <v>476 Webster Street</v>
          </cell>
          <cell r="I62" t="str">
            <v>Hanover</v>
          </cell>
          <cell r="J62" t="str">
            <v>MA</v>
          </cell>
          <cell r="K62" t="str">
            <v>02339</v>
          </cell>
          <cell r="L62" t="str">
            <v>Beth O'Connell</v>
          </cell>
          <cell r="M62" t="str">
            <v>781-338-3132</v>
          </cell>
          <cell r="N62" t="str">
            <v>EO'Connell@doe.mass.edu</v>
          </cell>
          <cell r="O62">
            <v>0</v>
          </cell>
          <cell r="P62">
            <v>636</v>
          </cell>
        </row>
        <row r="63">
          <cell r="A63">
            <v>62</v>
          </cell>
          <cell r="B63" t="str">
            <v>08720000</v>
          </cell>
          <cell r="C63" t="str">
            <v>Southeastern Regional Vocational Technical</v>
          </cell>
          <cell r="D63" t="str">
            <v>Public School District</v>
          </cell>
          <cell r="E63" t="str">
            <v>Superintendent</v>
          </cell>
          <cell r="F63" t="str">
            <v>Luis Lopes</v>
          </cell>
          <cell r="G63" t="str">
            <v>250 Foundry Street</v>
          </cell>
          <cell r="I63" t="str">
            <v>South Easton</v>
          </cell>
          <cell r="J63" t="str">
            <v>MA</v>
          </cell>
          <cell r="K63" t="str">
            <v>02375</v>
          </cell>
          <cell r="L63" t="str">
            <v>Julia Foodman</v>
          </cell>
          <cell r="M63" t="str">
            <v>781-338-3577</v>
          </cell>
          <cell r="N63" t="str">
            <v>jfoodman@doe.mass.edu</v>
          </cell>
          <cell r="O63">
            <v>15</v>
          </cell>
          <cell r="P63">
            <v>1409</v>
          </cell>
        </row>
        <row r="64">
          <cell r="A64">
            <v>63</v>
          </cell>
          <cell r="B64" t="str">
            <v>07650000</v>
          </cell>
          <cell r="C64" t="str">
            <v>Southern Berkshire</v>
          </cell>
          <cell r="D64" t="str">
            <v>Public School District</v>
          </cell>
          <cell r="E64" t="str">
            <v>Superintendent</v>
          </cell>
          <cell r="F64" t="str">
            <v>Beth Regulbuto</v>
          </cell>
          <cell r="G64" t="str">
            <v>PO BOX 339</v>
          </cell>
          <cell r="I64" t="str">
            <v>Sheffield</v>
          </cell>
          <cell r="J64" t="str">
            <v>MA</v>
          </cell>
          <cell r="K64" t="str">
            <v>01257</v>
          </cell>
          <cell r="L64" t="str">
            <v>Alex Lilley</v>
          </cell>
          <cell r="M64" t="str">
            <v>781-338-6212</v>
          </cell>
          <cell r="N64" t="str">
            <v>alilley@doe.mass.edu</v>
          </cell>
          <cell r="O64">
            <v>11</v>
          </cell>
          <cell r="P64">
            <v>646</v>
          </cell>
        </row>
        <row r="65">
          <cell r="A65">
            <v>64</v>
          </cell>
          <cell r="B65" t="str">
            <v>08760000</v>
          </cell>
          <cell r="C65" t="str">
            <v>Southern Worcester County Regional Vocational Technical</v>
          </cell>
          <cell r="D65" t="str">
            <v>Public School District</v>
          </cell>
          <cell r="E65" t="str">
            <v>Superintendent</v>
          </cell>
          <cell r="F65" t="str">
            <v>John LaFleche</v>
          </cell>
          <cell r="G65" t="str">
            <v>57 Old Muggett Hill Road</v>
          </cell>
          <cell r="I65" t="str">
            <v>Charlton</v>
          </cell>
          <cell r="J65" t="str">
            <v>MA</v>
          </cell>
          <cell r="K65" t="str">
            <v>01507</v>
          </cell>
          <cell r="L65" t="str">
            <v>Sue Mazzarella</v>
          </cell>
          <cell r="M65" t="str">
            <v>781-338-3587</v>
          </cell>
          <cell r="N65" t="str">
            <v>smazzarella@doe.mass.edu</v>
          </cell>
          <cell r="O65">
            <v>2</v>
          </cell>
          <cell r="P65">
            <v>1103</v>
          </cell>
        </row>
        <row r="66">
          <cell r="A66">
            <v>65</v>
          </cell>
          <cell r="B66" t="str">
            <v>07670000</v>
          </cell>
          <cell r="C66" t="str">
            <v>Spencer-E Brookfield</v>
          </cell>
          <cell r="D66" t="str">
            <v>Public School District</v>
          </cell>
          <cell r="E66" t="str">
            <v>Superintendent</v>
          </cell>
          <cell r="F66" t="str">
            <v>Jodi Bourassa</v>
          </cell>
          <cell r="G66" t="str">
            <v>306 Main Street</v>
          </cell>
          <cell r="I66" t="str">
            <v>Spencer</v>
          </cell>
          <cell r="J66" t="str">
            <v>MA</v>
          </cell>
          <cell r="K66" t="str">
            <v>01562</v>
          </cell>
          <cell r="L66" t="str">
            <v>Aneesh Sahni</v>
          </cell>
          <cell r="M66" t="str">
            <v>781-338-3532</v>
          </cell>
          <cell r="N66" t="str">
            <v>aneesh.sahni@doe.mass.edu</v>
          </cell>
          <cell r="O66">
            <v>39</v>
          </cell>
          <cell r="P66">
            <v>1337</v>
          </cell>
        </row>
        <row r="67">
          <cell r="A67">
            <v>66</v>
          </cell>
          <cell r="B67" t="str">
            <v>02810000</v>
          </cell>
          <cell r="C67" t="str">
            <v>Springfield</v>
          </cell>
          <cell r="D67" t="str">
            <v>Public School District</v>
          </cell>
          <cell r="E67" t="str">
            <v>Superintendent</v>
          </cell>
          <cell r="F67" t="str">
            <v>Daniel Warwick</v>
          </cell>
          <cell r="G67" t="str">
            <v>1550 Main Street</v>
          </cell>
          <cell r="I67" t="str">
            <v>Springfield</v>
          </cell>
          <cell r="J67" t="str">
            <v>MA</v>
          </cell>
          <cell r="K67" t="str">
            <v>01103</v>
          </cell>
          <cell r="L67" t="str">
            <v>Alex Lilley</v>
          </cell>
          <cell r="M67" t="str">
            <v>781-338-6212</v>
          </cell>
          <cell r="N67" t="str">
            <v>alilley@doe.mass.edu</v>
          </cell>
          <cell r="O67">
            <v>4340</v>
          </cell>
          <cell r="P67">
            <v>24371</v>
          </cell>
        </row>
        <row r="68">
          <cell r="A68">
            <v>67</v>
          </cell>
          <cell r="B68" t="str">
            <v>02840000</v>
          </cell>
          <cell r="C68" t="str">
            <v>Stoneham</v>
          </cell>
          <cell r="D68" t="str">
            <v>Public School District</v>
          </cell>
          <cell r="E68" t="str">
            <v>Superintendent</v>
          </cell>
          <cell r="F68" t="str">
            <v>John Macero</v>
          </cell>
          <cell r="G68" t="str">
            <v>149 Franklin Street</v>
          </cell>
          <cell r="I68" t="str">
            <v>Stoneham</v>
          </cell>
          <cell r="J68" t="str">
            <v>MA</v>
          </cell>
          <cell r="K68" t="str">
            <v>02180</v>
          </cell>
          <cell r="L68" t="str">
            <v>Julia Foodman</v>
          </cell>
          <cell r="M68" t="str">
            <v>781-338-3577</v>
          </cell>
          <cell r="N68" t="str">
            <v>jfoodman@doe.mass.edu</v>
          </cell>
          <cell r="O68">
            <v>80</v>
          </cell>
          <cell r="P68">
            <v>2253</v>
          </cell>
        </row>
        <row r="69">
          <cell r="A69">
            <v>68</v>
          </cell>
          <cell r="B69" t="str">
            <v>07700000</v>
          </cell>
          <cell r="C69" t="str">
            <v>Tantasqua</v>
          </cell>
          <cell r="D69" t="str">
            <v>Public School District</v>
          </cell>
          <cell r="E69" t="str">
            <v>Superintendent</v>
          </cell>
          <cell r="F69" t="str">
            <v>Erin Nosek</v>
          </cell>
          <cell r="G69" t="str">
            <v>320A Brookfield Rd</v>
          </cell>
          <cell r="I69" t="str">
            <v>Fiskdale</v>
          </cell>
          <cell r="J69" t="str">
            <v>MA</v>
          </cell>
          <cell r="K69" t="str">
            <v>01518</v>
          </cell>
          <cell r="L69" t="str">
            <v>Russ Fleming</v>
          </cell>
          <cell r="M69" t="str">
            <v>781-338-6529</v>
          </cell>
          <cell r="N69" t="str">
            <v>RFleming@doe.mass.edu</v>
          </cell>
          <cell r="O69">
            <v>4</v>
          </cell>
          <cell r="P69">
            <v>1775</v>
          </cell>
        </row>
        <row r="70">
          <cell r="A70">
            <v>69</v>
          </cell>
          <cell r="B70" t="str">
            <v>02930000</v>
          </cell>
          <cell r="C70" t="str">
            <v>Taunton</v>
          </cell>
          <cell r="D70" t="str">
            <v>Public School District</v>
          </cell>
          <cell r="E70" t="str">
            <v>Superintendent</v>
          </cell>
          <cell r="F70" t="str">
            <v>Julie Hackett</v>
          </cell>
          <cell r="G70" t="str">
            <v>215 Harris Street</v>
          </cell>
          <cell r="I70" t="str">
            <v>Taunton</v>
          </cell>
          <cell r="J70" t="str">
            <v>MA</v>
          </cell>
          <cell r="K70" t="str">
            <v>02780</v>
          </cell>
          <cell r="L70" t="str">
            <v>Julia Foodman</v>
          </cell>
          <cell r="M70" t="str">
            <v>781-338-3577</v>
          </cell>
          <cell r="N70" t="str">
            <v>jfoodman@doe.mass.edu</v>
          </cell>
          <cell r="O70">
            <v>366</v>
          </cell>
          <cell r="P70">
            <v>7755</v>
          </cell>
        </row>
        <row r="71">
          <cell r="A71">
            <v>70</v>
          </cell>
          <cell r="B71" t="str">
            <v>08780000</v>
          </cell>
          <cell r="C71" t="str">
            <v>Tri-County Regional Vocational Technical</v>
          </cell>
          <cell r="D71" t="str">
            <v>Public School District</v>
          </cell>
          <cell r="E71" t="str">
            <v>Superintendent</v>
          </cell>
          <cell r="F71" t="str">
            <v>Stephen Dockray</v>
          </cell>
          <cell r="G71" t="str">
            <v>147 Pond Street</v>
          </cell>
          <cell r="I71" t="str">
            <v>Franklin</v>
          </cell>
          <cell r="J71" t="str">
            <v>MA</v>
          </cell>
          <cell r="K71" t="str">
            <v>02038</v>
          </cell>
          <cell r="L71" t="str">
            <v>Alex Lilley</v>
          </cell>
          <cell r="M71" t="str">
            <v>781-338-6212</v>
          </cell>
          <cell r="N71" t="str">
            <v>alilley@doe.mass.edu</v>
          </cell>
          <cell r="O71">
            <v>3</v>
          </cell>
          <cell r="P71">
            <v>975</v>
          </cell>
        </row>
        <row r="72">
          <cell r="A72">
            <v>71</v>
          </cell>
          <cell r="B72" t="str">
            <v>08790000</v>
          </cell>
          <cell r="C72" t="str">
            <v>Upper Cape Cod Regional Vocational Technical</v>
          </cell>
          <cell r="D72" t="str">
            <v>Public School District</v>
          </cell>
          <cell r="E72" t="str">
            <v>Superintendent</v>
          </cell>
          <cell r="F72" t="str">
            <v>Robert Dutch</v>
          </cell>
          <cell r="G72" t="str">
            <v>220 Sandwich Rd</v>
          </cell>
          <cell r="I72" t="str">
            <v>Bourne</v>
          </cell>
          <cell r="J72" t="str">
            <v>MA</v>
          </cell>
          <cell r="K72" t="str">
            <v>02532</v>
          </cell>
          <cell r="L72" t="str">
            <v>Ellie Rounds-Bloom</v>
          </cell>
          <cell r="M72" t="str">
            <v>781-338-3128</v>
          </cell>
          <cell r="N72" t="str">
            <v>erounds-bloom@doe.mass.edu</v>
          </cell>
          <cell r="O72">
            <v>0</v>
          </cell>
          <cell r="P72">
            <v>698</v>
          </cell>
        </row>
        <row r="73">
          <cell r="A73">
            <v>72</v>
          </cell>
          <cell r="B73" t="str">
            <v>03080000</v>
          </cell>
          <cell r="C73" t="str">
            <v>Waltham</v>
          </cell>
          <cell r="D73" t="str">
            <v>Public School District</v>
          </cell>
          <cell r="E73" t="str">
            <v>Superintendent</v>
          </cell>
          <cell r="F73" t="str">
            <v>Drew Echelson</v>
          </cell>
          <cell r="G73" t="str">
            <v>617 Lexington Street</v>
          </cell>
          <cell r="I73" t="str">
            <v>Waltham</v>
          </cell>
          <cell r="J73" t="str">
            <v>MA</v>
          </cell>
          <cell r="K73" t="str">
            <v>02452</v>
          </cell>
          <cell r="L73" t="str">
            <v>Sue Mazzarella</v>
          </cell>
          <cell r="M73" t="str">
            <v>781-338-3587</v>
          </cell>
          <cell r="N73" t="str">
            <v>smazzarella@doe.mass.edu</v>
          </cell>
          <cell r="O73">
            <v>1260</v>
          </cell>
          <cell r="P73">
            <v>5447</v>
          </cell>
        </row>
        <row r="74">
          <cell r="A74">
            <v>73</v>
          </cell>
          <cell r="B74" t="str">
            <v>03100000</v>
          </cell>
          <cell r="C74" t="str">
            <v>Wareham</v>
          </cell>
          <cell r="D74" t="str">
            <v>Public School District</v>
          </cell>
          <cell r="E74" t="str">
            <v>Superintendent</v>
          </cell>
          <cell r="F74" t="str">
            <v>Kimberly Shaver-Hood</v>
          </cell>
          <cell r="G74" t="str">
            <v>48 Marion Road</v>
          </cell>
          <cell r="I74" t="str">
            <v>Wareham</v>
          </cell>
          <cell r="J74" t="str">
            <v>MA</v>
          </cell>
          <cell r="K74" t="str">
            <v>02571</v>
          </cell>
          <cell r="L74" t="str">
            <v>Ellie Rounds-Bloom</v>
          </cell>
          <cell r="M74" t="str">
            <v>781-338-3128</v>
          </cell>
          <cell r="N74" t="str">
            <v>erounds-bloom@doe.mass.edu</v>
          </cell>
          <cell r="O74">
            <v>25</v>
          </cell>
          <cell r="P74">
            <v>2217</v>
          </cell>
        </row>
        <row r="75">
          <cell r="A75">
            <v>74</v>
          </cell>
          <cell r="B75" t="str">
            <v>03140000</v>
          </cell>
          <cell r="C75" t="str">
            <v>Watertown</v>
          </cell>
          <cell r="D75" t="str">
            <v>Public School District</v>
          </cell>
          <cell r="E75" t="str">
            <v>Superintendent</v>
          </cell>
          <cell r="F75" t="str">
            <v>Deanne Galdston</v>
          </cell>
          <cell r="G75" t="str">
            <v>30 Common Street</v>
          </cell>
          <cell r="I75" t="str">
            <v>Watertown</v>
          </cell>
          <cell r="J75" t="str">
            <v>MA</v>
          </cell>
          <cell r="K75" t="str">
            <v>02472</v>
          </cell>
          <cell r="L75" t="str">
            <v>Aneesh Sahni</v>
          </cell>
          <cell r="M75" t="str">
            <v>781-338-3532</v>
          </cell>
          <cell r="N75" t="str">
            <v>aneesh.sahni@doe.mass.edu</v>
          </cell>
          <cell r="O75">
            <v>317</v>
          </cell>
          <cell r="P75">
            <v>2453</v>
          </cell>
        </row>
        <row r="76">
          <cell r="A76">
            <v>75</v>
          </cell>
          <cell r="B76" t="str">
            <v>03250000</v>
          </cell>
          <cell r="C76" t="str">
            <v>Westfield</v>
          </cell>
          <cell r="D76" t="str">
            <v>Public School District</v>
          </cell>
          <cell r="E76" t="str">
            <v>Superintendent</v>
          </cell>
          <cell r="F76" t="str">
            <v>Stefan Czaporowski</v>
          </cell>
          <cell r="G76" t="str">
            <v>94 North Elm Street</v>
          </cell>
          <cell r="H76" t="str">
            <v>Suite 101</v>
          </cell>
          <cell r="I76" t="str">
            <v>Westfield</v>
          </cell>
          <cell r="J76" t="str">
            <v>MA</v>
          </cell>
          <cell r="K76" t="str">
            <v>01085</v>
          </cell>
          <cell r="L76" t="str">
            <v>Alex Lilley</v>
          </cell>
          <cell r="M76" t="str">
            <v>781-338-6212</v>
          </cell>
          <cell r="N76" t="str">
            <v>alilley@doe.mass.edu</v>
          </cell>
          <cell r="O76">
            <v>317</v>
          </cell>
          <cell r="P76">
            <v>5256</v>
          </cell>
        </row>
        <row r="77">
          <cell r="A77">
            <v>76</v>
          </cell>
          <cell r="B77" t="str">
            <v>03360000</v>
          </cell>
          <cell r="C77" t="str">
            <v>Weymouth</v>
          </cell>
          <cell r="D77" t="str">
            <v>Public School District</v>
          </cell>
          <cell r="E77" t="str">
            <v>Superintendent</v>
          </cell>
          <cell r="F77" t="str">
            <v>Jennifer Curtis-Whipple</v>
          </cell>
          <cell r="G77" t="str">
            <v>111 Middle Street</v>
          </cell>
          <cell r="I77" t="str">
            <v>Weymouth</v>
          </cell>
          <cell r="J77" t="str">
            <v>MA</v>
          </cell>
          <cell r="K77" t="str">
            <v>02189</v>
          </cell>
          <cell r="L77" t="str">
            <v>Ellie Rounds-Bloom</v>
          </cell>
          <cell r="M77" t="str">
            <v>781-338-3128</v>
          </cell>
          <cell r="N77" t="str">
            <v>erounds-bloom@doe.mass.edu</v>
          </cell>
          <cell r="O77">
            <v>232</v>
          </cell>
          <cell r="P77">
            <v>5813</v>
          </cell>
        </row>
        <row r="78">
          <cell r="A78">
            <v>77</v>
          </cell>
          <cell r="B78" t="str">
            <v>08850000</v>
          </cell>
          <cell r="C78" t="str">
            <v>Whittier Regional Vocational Technical</v>
          </cell>
          <cell r="D78" t="str">
            <v>Public School District</v>
          </cell>
          <cell r="E78" t="str">
            <v>Superintendent</v>
          </cell>
          <cell r="F78" t="str">
            <v>Maureen Lynch</v>
          </cell>
          <cell r="G78" t="str">
            <v>115 Amesbury Line Rd</v>
          </cell>
          <cell r="I78" t="str">
            <v>Haverhill</v>
          </cell>
          <cell r="J78" t="str">
            <v>MA</v>
          </cell>
          <cell r="K78" t="str">
            <v>01830</v>
          </cell>
          <cell r="L78" t="str">
            <v>Aneesh Sahni</v>
          </cell>
          <cell r="M78" t="str">
            <v>781-338-3532</v>
          </cell>
          <cell r="N78" t="str">
            <v>aneesh.sahni@doe.mass.edu</v>
          </cell>
          <cell r="O78">
            <v>13</v>
          </cell>
          <cell r="P78">
            <v>1247</v>
          </cell>
        </row>
        <row r="79">
          <cell r="A79">
            <v>78</v>
          </cell>
          <cell r="B79" t="str">
            <v>03480000</v>
          </cell>
          <cell r="C79" t="str">
            <v>Worcester</v>
          </cell>
          <cell r="D79" t="str">
            <v>Public School District</v>
          </cell>
          <cell r="E79" t="str">
            <v>Superintendent</v>
          </cell>
          <cell r="F79" t="str">
            <v>Maureen Binienda</v>
          </cell>
          <cell r="G79" t="str">
            <v>20 Irving Street</v>
          </cell>
          <cell r="I79" t="str">
            <v>Worcester</v>
          </cell>
          <cell r="J79" t="str">
            <v>MA</v>
          </cell>
          <cell r="K79" t="str">
            <v>01609</v>
          </cell>
          <cell r="L79" t="str">
            <v>Russ Fleming</v>
          </cell>
          <cell r="M79" t="str">
            <v>781-338-6529</v>
          </cell>
          <cell r="N79" t="str">
            <v>RFleming@doe.mass.edu</v>
          </cell>
          <cell r="O79">
            <v>7958</v>
          </cell>
          <cell r="P79">
            <v>24429</v>
          </cell>
        </row>
      </sheetData>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ABE Class Plan"/>
      <sheetName val="ESOL Class Plan"/>
      <sheetName val=" Budget"/>
      <sheetName val=" Match Budget"/>
      <sheetName val=" Sub Budget"/>
      <sheetName val=" Sub Budget (2)"/>
      <sheetName val=" Sub Budget (3)"/>
      <sheetName val="CALC Summary"/>
      <sheetName val="IET Class Plan"/>
      <sheetName val="IET Budget"/>
      <sheetName val="IET Match Budget"/>
      <sheetName val="IET Sub Budget"/>
      <sheetName val="IET Sub Budget 2"/>
      <sheetName val="IET Summary"/>
      <sheetName val="IET II Class Plan"/>
      <sheetName val="IET II Budget"/>
      <sheetName val="IET II Match Budget"/>
      <sheetName val="IET II Sub Budget"/>
      <sheetName val="IET II Sub Budget 2"/>
      <sheetName val="IET II Summary"/>
      <sheetName val="GRANT SUMMARY"/>
      <sheetName val="Federal Grant - ISA crosswalk"/>
      <sheetName val="Indirect Cost Calculator"/>
      <sheetName val="IET IELCE Ind Cost Calc"/>
      <sheetName val="IET IELCE II Ind Cost Calc"/>
      <sheetName val="Sum Indirect Cost Calcu"/>
      <sheetName val="DROP-DOW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0">
          <cell r="J20">
            <v>63280</v>
          </cell>
        </row>
      </sheetData>
      <sheetData sheetId="22"/>
      <sheetData sheetId="23"/>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Step_by_Step"/>
      <sheetName val="Planning"/>
      <sheetName val="Detail_Info"/>
      <sheetName val="Convert"/>
      <sheetName val="Amendment"/>
      <sheetName val="Contract_Form"/>
      <sheetName val="Summary"/>
      <sheetName val="GTD"/>
      <sheetName val="Fund_List"/>
      <sheetName val="Leas"/>
      <sheetName val="Data"/>
      <sheetName val="Data_Add"/>
    </sheetNames>
    <sheetDataSet>
      <sheetData sheetId="0"/>
      <sheetData sheetId="1"/>
      <sheetData sheetId="2"/>
      <sheetData sheetId="3"/>
      <sheetData sheetId="4"/>
      <sheetData sheetId="5"/>
      <sheetData sheetId="6"/>
      <sheetData sheetId="7"/>
      <sheetData sheetId="8"/>
      <sheetData sheetId="9">
        <row r="2">
          <cell r="A2" t="str">
            <v>Select a fund</v>
          </cell>
        </row>
        <row r="3">
          <cell r="A3" t="str">
            <v>625 Summer Elementary ASSP</v>
          </cell>
        </row>
        <row r="4">
          <cell r="A4" t="str">
            <v>632 School Year Elementary ASSP</v>
          </cell>
        </row>
        <row r="5">
          <cell r="A5" t="str">
            <v>626 Summer High School ASSP</v>
          </cell>
        </row>
        <row r="6">
          <cell r="A6" t="str">
            <v>627 School Year High School ASSP</v>
          </cell>
        </row>
        <row r="7">
          <cell r="A7" t="str">
            <v>624 Summer English Language Learners</v>
          </cell>
        </row>
        <row r="8">
          <cell r="A8" t="str">
            <v>599 After School &amp; Out of School Prog.</v>
          </cell>
        </row>
      </sheetData>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Page"/>
      <sheetName val="supt list 010808"/>
      <sheetName val="Cover"/>
      <sheetName val="ARRA - 770"/>
      <sheetName val="770 AMI"/>
      <sheetName val="Analysis"/>
      <sheetName val="770 Form 1"/>
      <sheetName val="770 Form 2"/>
      <sheetName val="Title I - 305"/>
      <sheetName val="SchoolInfo"/>
      <sheetName val="305 AMI"/>
      <sheetName val="T1 Form 1"/>
      <sheetName val="305 Form 2"/>
      <sheetName val="Carryover (CO)"/>
      <sheetName val="CO AMI"/>
      <sheetName val="CO Form 1"/>
      <sheetName val="CO Form 2"/>
      <sheetName val="Indir Cost Calculator"/>
      <sheetName val="Summary"/>
      <sheetName val="Schedule 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1st"/>
      <sheetName val="Signature Page"/>
      <sheetName val="Contact Information"/>
      <sheetName val="Maintenance of Effort"/>
      <sheetName val="Proportionate Share 240"/>
      <sheetName val="CEIS 240"/>
      <sheetName val="M3 240"/>
      <sheetName val="Reservations 240"/>
      <sheetName val="Narrative 240"/>
      <sheetName val="Budget 240"/>
      <sheetName val="Proportionate Share 262"/>
      <sheetName val="Reservations 262"/>
      <sheetName val="CEIS 262"/>
      <sheetName val="Narrative 262"/>
      <sheetName val="Budget 262"/>
      <sheetName val="Schedule A"/>
      <sheetName val="DataLookupValues"/>
      <sheetName val="dataDistrictList"/>
      <sheetName val="LiaisonList"/>
      <sheetName val="dropdow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
          <cell r="B7" t="str">
            <v>Hudson</v>
          </cell>
          <cell r="D7" t="str">
            <v>0141</v>
          </cell>
          <cell r="F7" t="str">
            <v>Ellie Rounds-Bloom</v>
          </cell>
        </row>
        <row r="8">
          <cell r="B8" t="str">
            <v>155 Apsley Street</v>
          </cell>
          <cell r="F8" t="str">
            <v>781-338-3128</v>
          </cell>
        </row>
        <row r="9">
          <cell r="F9" t="str">
            <v>erounds-bloom@doe.mass.edu</v>
          </cell>
        </row>
        <row r="10">
          <cell r="B10" t="str">
            <v>Hudson, MA 01749</v>
          </cell>
        </row>
      </sheetData>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1. Signature Page"/>
      <sheetName val="2. Contact Information"/>
      <sheetName val="3. Expenditures"/>
      <sheetName val="4. Budget"/>
      <sheetName val="Schedule A"/>
      <sheetName val="LiasionList"/>
      <sheetName val="dropdown"/>
      <sheetName val="DataDistrictList"/>
      <sheetName val="DataLookupValues"/>
      <sheetName val="drop down"/>
      <sheetName val="liaison"/>
      <sheetName val="district list"/>
      <sheetName val="5. ISA crosswalk"/>
    </sheetNames>
    <sheetDataSet>
      <sheetData sheetId="0"/>
      <sheetData sheetId="1"/>
      <sheetData sheetId="2"/>
      <sheetData sheetId="3"/>
      <sheetData sheetId="4"/>
      <sheetData sheetId="5"/>
      <sheetData sheetId="6"/>
      <sheetData sheetId="7"/>
      <sheetData sheetId="8"/>
      <sheetData sheetId="9">
        <row r="6">
          <cell r="B6" t="str">
            <v>Brookline, MA 02445</v>
          </cell>
        </row>
      </sheetData>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1. Signature Page"/>
      <sheetName val="2. Contact Information"/>
      <sheetName val="3. Expenditures"/>
      <sheetName val="4. Budget"/>
      <sheetName val="Schedule A"/>
      <sheetName val="LiasionList"/>
      <sheetName val="dropdown"/>
      <sheetName val="DataDistrictList"/>
      <sheetName val="DataLookupValues"/>
      <sheetName val="drop down"/>
      <sheetName val="liaison"/>
      <sheetName val="district list"/>
      <sheetName val="5. ISA crosswalk"/>
    </sheetNames>
    <sheetDataSet>
      <sheetData sheetId="0"/>
      <sheetData sheetId="1"/>
      <sheetData sheetId="2"/>
      <sheetData sheetId="3"/>
      <sheetData sheetId="4"/>
      <sheetData sheetId="5"/>
      <sheetData sheetId="6"/>
      <sheetData sheetId="7"/>
      <sheetData sheetId="8"/>
      <sheetData sheetId="9">
        <row r="6">
          <cell r="B6" t="str">
            <v>Brookline, MA 02445</v>
          </cell>
        </row>
      </sheetData>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macomptroller.info/comptroller/docs/close-open/co-expenditure-classification-handbook.doc" TargetMode="External"/><Relationship Id="rId1" Type="http://schemas.openxmlformats.org/officeDocument/2006/relationships/hyperlink" Target="https://www.macomptroller.org/fiscal-year-updates"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40"/>
  <sheetViews>
    <sheetView tabSelected="1" zoomScaleNormal="100" workbookViewId="0">
      <selection activeCell="B3" sqref="B3"/>
    </sheetView>
  </sheetViews>
  <sheetFormatPr defaultRowHeight="15" x14ac:dyDescent="0.25"/>
  <cols>
    <col min="1" max="1" width="10.140625" customWidth="1"/>
    <col min="2" max="3" width="30.7109375" customWidth="1"/>
  </cols>
  <sheetData>
    <row r="1" spans="1:5" x14ac:dyDescent="0.25">
      <c r="A1" s="72"/>
      <c r="B1" s="73"/>
      <c r="C1" s="73"/>
      <c r="D1" s="73"/>
      <c r="E1" s="74"/>
    </row>
    <row r="2" spans="1:5" x14ac:dyDescent="0.25">
      <c r="A2" s="75"/>
      <c r="B2" s="76"/>
      <c r="C2" s="76"/>
      <c r="D2" s="76"/>
      <c r="E2" s="77"/>
    </row>
    <row r="3" spans="1:5" x14ac:dyDescent="0.25">
      <c r="A3" s="75"/>
      <c r="B3" s="81" t="s">
        <v>0</v>
      </c>
      <c r="C3" s="76"/>
      <c r="D3" s="76"/>
      <c r="E3" s="77"/>
    </row>
    <row r="4" spans="1:5" x14ac:dyDescent="0.25">
      <c r="A4" s="75"/>
      <c r="B4" s="76"/>
      <c r="C4" s="76"/>
      <c r="D4" s="76"/>
      <c r="E4" s="77"/>
    </row>
    <row r="5" spans="1:5" x14ac:dyDescent="0.25">
      <c r="A5" s="75"/>
      <c r="B5" s="29" t="s">
        <v>1</v>
      </c>
      <c r="C5" s="116"/>
      <c r="D5" s="76"/>
      <c r="E5" s="77"/>
    </row>
    <row r="6" spans="1:5" hidden="1" x14ac:dyDescent="0.25">
      <c r="A6" s="75"/>
      <c r="B6" s="29" t="s">
        <v>2</v>
      </c>
      <c r="C6" s="116"/>
      <c r="D6" s="76"/>
      <c r="E6" s="77"/>
    </row>
    <row r="7" spans="1:5" hidden="1" x14ac:dyDescent="0.25">
      <c r="A7" s="75"/>
      <c r="B7" s="29" t="s">
        <v>3</v>
      </c>
      <c r="C7" s="117"/>
      <c r="D7" s="76"/>
      <c r="E7" s="77"/>
    </row>
    <row r="8" spans="1:5" x14ac:dyDescent="0.25">
      <c r="A8" s="76"/>
      <c r="B8" s="29" t="s">
        <v>4</v>
      </c>
      <c r="C8" s="118"/>
      <c r="D8" s="76"/>
      <c r="E8" s="77"/>
    </row>
    <row r="9" spans="1:5" s="24" customFormat="1" x14ac:dyDescent="0.25">
      <c r="A9" s="76"/>
      <c r="B9" s="171"/>
      <c r="C9" s="171"/>
      <c r="D9" s="76"/>
      <c r="E9" s="76"/>
    </row>
    <row r="10" spans="1:5" ht="15.75" x14ac:dyDescent="0.25">
      <c r="A10" s="76"/>
      <c r="B10" s="90" t="s">
        <v>5</v>
      </c>
      <c r="C10" s="40">
        <f>' Budget'!R87</f>
        <v>0</v>
      </c>
      <c r="D10" s="76"/>
      <c r="E10" s="77"/>
    </row>
    <row r="11" spans="1:5" hidden="1" x14ac:dyDescent="0.25">
      <c r="A11" s="75"/>
      <c r="B11" s="110" t="s">
        <v>6</v>
      </c>
      <c r="C11" s="76"/>
      <c r="D11" s="76"/>
      <c r="E11" s="77"/>
    </row>
    <row r="12" spans="1:5" x14ac:dyDescent="0.25">
      <c r="A12" s="75"/>
      <c r="B12" s="110"/>
      <c r="C12" s="76"/>
      <c r="D12" s="76"/>
      <c r="E12" s="77"/>
    </row>
    <row r="13" spans="1:5" x14ac:dyDescent="0.25">
      <c r="A13" s="75"/>
      <c r="B13" s="76"/>
      <c r="C13" s="76"/>
      <c r="D13" s="76"/>
      <c r="E13" s="77"/>
    </row>
    <row r="14" spans="1:5" x14ac:dyDescent="0.25">
      <c r="A14" s="75"/>
      <c r="B14" s="76"/>
      <c r="C14" s="76"/>
      <c r="D14" s="76"/>
      <c r="E14" s="77"/>
    </row>
    <row r="15" spans="1:5" x14ac:dyDescent="0.25">
      <c r="A15" s="75"/>
      <c r="B15" s="76"/>
      <c r="C15" s="76"/>
      <c r="D15" s="76"/>
      <c r="E15" s="77"/>
    </row>
    <row r="16" spans="1:5" x14ac:dyDescent="0.25">
      <c r="A16" s="75"/>
      <c r="B16" s="76"/>
      <c r="C16" s="76"/>
      <c r="D16" s="76"/>
      <c r="E16" s="77"/>
    </row>
    <row r="17" spans="1:5" x14ac:dyDescent="0.25">
      <c r="A17" s="75"/>
      <c r="B17" s="76"/>
      <c r="C17" s="76"/>
      <c r="D17" s="76"/>
      <c r="E17" s="77"/>
    </row>
    <row r="18" spans="1:5" x14ac:dyDescent="0.25">
      <c r="A18" s="75"/>
      <c r="B18" s="76"/>
      <c r="C18" s="76"/>
      <c r="D18" s="76"/>
      <c r="E18" s="77"/>
    </row>
    <row r="19" spans="1:5" x14ac:dyDescent="0.25">
      <c r="A19" s="75"/>
      <c r="B19" s="76"/>
      <c r="C19" s="76"/>
      <c r="D19" s="76"/>
      <c r="E19" s="77"/>
    </row>
    <row r="20" spans="1:5" x14ac:dyDescent="0.25">
      <c r="A20" s="75"/>
      <c r="B20" s="76"/>
      <c r="C20" s="76"/>
      <c r="D20" s="76"/>
      <c r="E20" s="77"/>
    </row>
    <row r="21" spans="1:5" x14ac:dyDescent="0.25">
      <c r="A21" s="75"/>
      <c r="B21" s="76"/>
      <c r="C21" s="76"/>
      <c r="D21" s="76"/>
      <c r="E21" s="77"/>
    </row>
    <row r="22" spans="1:5" x14ac:dyDescent="0.25">
      <c r="A22" s="75"/>
      <c r="B22" s="76"/>
      <c r="C22" s="76"/>
      <c r="D22" s="76"/>
      <c r="E22" s="77"/>
    </row>
    <row r="23" spans="1:5" x14ac:dyDescent="0.25">
      <c r="A23" s="75"/>
      <c r="B23" s="76"/>
      <c r="C23" s="76"/>
      <c r="D23" s="76"/>
      <c r="E23" s="77"/>
    </row>
    <row r="24" spans="1:5" x14ac:dyDescent="0.25">
      <c r="A24" s="75"/>
      <c r="B24" s="76"/>
      <c r="C24" s="76"/>
      <c r="D24" s="76"/>
      <c r="E24" s="77"/>
    </row>
    <row r="25" spans="1:5" x14ac:dyDescent="0.25">
      <c r="A25" s="75"/>
      <c r="B25" s="76"/>
      <c r="C25" s="76"/>
      <c r="D25" s="76"/>
      <c r="E25" s="77"/>
    </row>
    <row r="26" spans="1:5" x14ac:dyDescent="0.25">
      <c r="A26" s="75"/>
      <c r="B26" s="76"/>
      <c r="C26" s="76"/>
      <c r="D26" s="76"/>
      <c r="E26" s="77"/>
    </row>
    <row r="27" spans="1:5" x14ac:dyDescent="0.25">
      <c r="A27" s="75"/>
      <c r="B27" s="76"/>
      <c r="C27" s="76"/>
      <c r="D27" s="76"/>
      <c r="E27" s="77"/>
    </row>
    <row r="28" spans="1:5" x14ac:dyDescent="0.25">
      <c r="A28" s="75"/>
      <c r="B28" s="76"/>
      <c r="C28" s="76"/>
      <c r="D28" s="76"/>
      <c r="E28" s="77"/>
    </row>
    <row r="29" spans="1:5" x14ac:dyDescent="0.25">
      <c r="A29" s="75"/>
      <c r="B29" s="76"/>
      <c r="C29" s="76"/>
      <c r="D29" s="76"/>
      <c r="E29" s="77"/>
    </row>
    <row r="30" spans="1:5" x14ac:dyDescent="0.25">
      <c r="A30" s="75"/>
      <c r="B30" s="76"/>
      <c r="C30" s="76"/>
      <c r="D30" s="76"/>
      <c r="E30" s="77"/>
    </row>
    <row r="31" spans="1:5" x14ac:dyDescent="0.25">
      <c r="A31" s="75"/>
      <c r="B31" s="76"/>
      <c r="C31" s="76"/>
      <c r="D31" s="76"/>
      <c r="E31" s="77"/>
    </row>
    <row r="32" spans="1:5" x14ac:dyDescent="0.25">
      <c r="A32" s="75"/>
      <c r="B32" s="76"/>
      <c r="C32" s="76"/>
      <c r="D32" s="76"/>
      <c r="E32" s="77"/>
    </row>
    <row r="33" spans="1:5" x14ac:dyDescent="0.25">
      <c r="A33" s="75"/>
      <c r="B33" s="76"/>
      <c r="C33" s="76"/>
      <c r="D33" s="76"/>
      <c r="E33" s="77"/>
    </row>
    <row r="34" spans="1:5" x14ac:dyDescent="0.25">
      <c r="A34" s="75"/>
      <c r="B34" s="76"/>
      <c r="C34" s="76"/>
      <c r="D34" s="76"/>
      <c r="E34" s="77"/>
    </row>
    <row r="35" spans="1:5" x14ac:dyDescent="0.25">
      <c r="A35" s="75"/>
      <c r="B35" s="76"/>
      <c r="C35" s="76"/>
      <c r="D35" s="76"/>
      <c r="E35" s="77"/>
    </row>
    <row r="36" spans="1:5" x14ac:dyDescent="0.25">
      <c r="A36" s="75"/>
      <c r="B36" s="76"/>
      <c r="C36" s="76"/>
      <c r="D36" s="76"/>
      <c r="E36" s="77"/>
    </row>
    <row r="37" spans="1:5" x14ac:dyDescent="0.25">
      <c r="A37" s="75"/>
      <c r="B37" s="76"/>
      <c r="C37" s="76"/>
      <c r="D37" s="76"/>
      <c r="E37" s="77"/>
    </row>
    <row r="38" spans="1:5" x14ac:dyDescent="0.25">
      <c r="A38" s="75"/>
      <c r="B38" s="76"/>
      <c r="C38" s="76"/>
      <c r="D38" s="76"/>
      <c r="E38" s="77"/>
    </row>
    <row r="39" spans="1:5" x14ac:dyDescent="0.25">
      <c r="A39" s="75"/>
      <c r="B39" s="76"/>
      <c r="C39" s="76"/>
      <c r="D39" s="76"/>
      <c r="E39" s="77"/>
    </row>
    <row r="40" spans="1:5" x14ac:dyDescent="0.25">
      <c r="A40" s="78"/>
      <c r="B40" s="79"/>
      <c r="C40" s="79"/>
      <c r="D40" s="79"/>
      <c r="E40" s="80"/>
    </row>
  </sheetData>
  <conditionalFormatting sqref="C8">
    <cfRule type="cellIs" dxfId="23" priority="1" operator="greaterThan">
      <formula>0.08</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'DROP-DOWNS'!$N$1:$N$8</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W100"/>
  <sheetViews>
    <sheetView showGridLines="0" zoomScaleNormal="100" workbookViewId="0"/>
  </sheetViews>
  <sheetFormatPr defaultRowHeight="16.5" x14ac:dyDescent="0.3"/>
  <cols>
    <col min="1" max="1" width="3.42578125" customWidth="1"/>
    <col min="2" max="2" width="8.140625" customWidth="1"/>
    <col min="3" max="3" width="8.42578125" customWidth="1"/>
    <col min="4" max="4" width="11.85546875" customWidth="1"/>
    <col min="5" max="5" width="11.85546875" style="1" customWidth="1"/>
    <col min="6" max="6" width="11.85546875" style="6" customWidth="1"/>
    <col min="7" max="8" width="11.85546875" style="5" customWidth="1"/>
    <col min="9" max="9" width="12.85546875" style="5" bestFit="1" customWidth="1"/>
    <col min="10" max="11" width="11.85546875" style="5" customWidth="1"/>
    <col min="12" max="12" width="7.85546875" style="4" customWidth="1"/>
    <col min="13" max="13" width="7.85546875" style="2" customWidth="1"/>
    <col min="14" max="14" width="7.42578125" style="4" customWidth="1"/>
    <col min="15" max="15" width="10.85546875" style="3" hidden="1" customWidth="1"/>
    <col min="16" max="16" width="10.5703125" style="6" customWidth="1"/>
    <col min="17" max="17" width="10.85546875" hidden="1" customWidth="1"/>
    <col min="18" max="18" width="12.85546875" customWidth="1"/>
    <col min="19" max="19" width="3.5703125" style="23" customWidth="1"/>
    <col min="20" max="20" width="15.7109375" hidden="1" customWidth="1"/>
    <col min="21" max="21" width="27.5703125" hidden="1" customWidth="1"/>
    <col min="22" max="22" width="4.28515625" customWidth="1"/>
    <col min="23" max="23" width="9.140625" hidden="1" customWidth="1"/>
  </cols>
  <sheetData>
    <row r="1" spans="1:22" x14ac:dyDescent="0.3">
      <c r="A1" s="31"/>
      <c r="B1" s="31"/>
      <c r="C1" s="31"/>
      <c r="D1" s="31"/>
      <c r="E1" s="31"/>
      <c r="F1" s="31"/>
      <c r="G1" s="31"/>
      <c r="H1" s="31"/>
      <c r="I1" s="31"/>
      <c r="J1" s="31"/>
      <c r="K1" s="31"/>
      <c r="L1" s="31"/>
      <c r="M1" s="31"/>
      <c r="N1" s="31"/>
      <c r="O1" s="31"/>
      <c r="P1" s="31"/>
      <c r="Q1" s="31"/>
      <c r="R1" s="31"/>
      <c r="S1" s="31"/>
      <c r="T1" s="31"/>
      <c r="U1" s="31"/>
      <c r="V1" s="31"/>
    </row>
    <row r="2" spans="1:22" ht="29.45" customHeight="1" x14ac:dyDescent="0.3">
      <c r="A2" s="31"/>
      <c r="B2" s="290"/>
      <c r="C2" s="291"/>
      <c r="D2" s="291"/>
      <c r="E2" s="291"/>
      <c r="F2" s="291"/>
      <c r="G2" s="291"/>
      <c r="H2" s="291"/>
      <c r="I2" s="291"/>
      <c r="J2" s="291"/>
      <c r="K2" s="291"/>
      <c r="L2" s="291"/>
      <c r="M2" s="291"/>
      <c r="N2" s="291"/>
      <c r="O2" s="291"/>
      <c r="P2" s="291"/>
      <c r="Q2" s="291"/>
      <c r="R2" s="292"/>
      <c r="S2" s="31"/>
      <c r="T2" s="31"/>
      <c r="U2" s="31"/>
      <c r="V2" s="31"/>
    </row>
    <row r="3" spans="1:22" ht="29.45" customHeight="1" x14ac:dyDescent="0.3">
      <c r="A3" s="31"/>
      <c r="B3" s="250" t="s">
        <v>7</v>
      </c>
      <c r="C3" s="251"/>
      <c r="D3" s="251"/>
      <c r="E3" s="251"/>
      <c r="F3" s="251"/>
      <c r="G3" s="251"/>
      <c r="H3" s="251"/>
      <c r="I3" s="251"/>
      <c r="J3" s="251"/>
      <c r="K3" s="251"/>
      <c r="L3" s="251"/>
      <c r="M3" s="251"/>
      <c r="N3" s="251"/>
      <c r="O3" s="251"/>
      <c r="P3" s="251"/>
      <c r="Q3" s="251"/>
      <c r="R3" s="252"/>
      <c r="S3" s="31"/>
      <c r="T3" s="31"/>
      <c r="U3" s="31"/>
      <c r="V3" s="31"/>
    </row>
    <row r="4" spans="1:22" ht="8.25" customHeight="1" x14ac:dyDescent="0.3">
      <c r="A4" s="31"/>
      <c r="B4" s="31"/>
      <c r="C4" s="31"/>
      <c r="D4" s="31"/>
      <c r="E4" s="31"/>
      <c r="F4" s="31"/>
      <c r="G4" s="31"/>
      <c r="H4" s="31"/>
      <c r="I4" s="31"/>
      <c r="J4" s="31"/>
      <c r="K4" s="31"/>
      <c r="L4" s="31"/>
      <c r="M4" s="31"/>
      <c r="N4" s="31"/>
      <c r="O4" s="31"/>
      <c r="P4" s="31"/>
      <c r="Q4" s="31"/>
      <c r="R4" s="31"/>
      <c r="S4" s="31"/>
      <c r="T4" s="31"/>
      <c r="U4" s="31"/>
      <c r="V4" s="31"/>
    </row>
    <row r="5" spans="1:22" ht="21" hidden="1" customHeight="1" x14ac:dyDescent="0.3">
      <c r="A5" s="31"/>
      <c r="B5" s="256" t="s">
        <v>8</v>
      </c>
      <c r="C5" s="257"/>
      <c r="D5" s="258"/>
      <c r="E5" s="30">
        <f>Cover!C7</f>
        <v>0</v>
      </c>
      <c r="F5" s="31"/>
      <c r="G5" s="31"/>
      <c r="H5" s="31"/>
      <c r="I5" s="31"/>
      <c r="J5" s="31"/>
      <c r="K5" s="31"/>
      <c r="L5" s="31"/>
      <c r="M5" s="31"/>
      <c r="N5" s="31"/>
      <c r="O5" s="31"/>
      <c r="P5" s="31"/>
      <c r="Q5" s="31"/>
      <c r="R5" s="31"/>
      <c r="S5" s="31"/>
      <c r="T5" s="31"/>
      <c r="U5" s="31"/>
      <c r="V5" s="31"/>
    </row>
    <row r="6" spans="1:22" ht="8.25" hidden="1" customHeight="1" x14ac:dyDescent="0.3">
      <c r="A6" s="31"/>
      <c r="B6" s="31"/>
      <c r="C6" s="31"/>
      <c r="E6" s="31"/>
      <c r="F6" s="31"/>
      <c r="G6" s="31"/>
      <c r="H6" s="31"/>
      <c r="I6" s="31"/>
      <c r="J6" s="31"/>
      <c r="K6" s="31"/>
      <c r="L6" s="31"/>
      <c r="M6" s="31"/>
      <c r="N6" s="31"/>
      <c r="O6" s="31"/>
      <c r="P6" s="31"/>
      <c r="Q6" s="31"/>
      <c r="R6" s="31"/>
      <c r="S6" s="31"/>
      <c r="T6" s="31"/>
      <c r="U6" s="31"/>
      <c r="V6" s="31"/>
    </row>
    <row r="7" spans="1:22" ht="21" hidden="1" customHeight="1" x14ac:dyDescent="0.3">
      <c r="A7" s="31"/>
      <c r="B7" s="256" t="s">
        <v>9</v>
      </c>
      <c r="C7" s="257"/>
      <c r="D7" s="258"/>
      <c r="E7" s="30" t="e">
        <f>Cover!#REF!</f>
        <v>#REF!</v>
      </c>
      <c r="F7" s="31"/>
      <c r="G7" s="31"/>
      <c r="H7" s="31"/>
      <c r="I7" s="31"/>
      <c r="J7" s="31"/>
      <c r="K7" s="31"/>
      <c r="L7" s="31"/>
      <c r="M7" s="31"/>
      <c r="N7" s="31"/>
      <c r="O7" s="31"/>
      <c r="P7" s="31"/>
      <c r="Q7" s="31"/>
      <c r="R7" s="31"/>
      <c r="S7" s="31"/>
      <c r="T7" s="31"/>
      <c r="U7" s="31"/>
      <c r="V7" s="31"/>
    </row>
    <row r="8" spans="1:22" ht="8.25" hidden="1" customHeight="1" x14ac:dyDescent="0.3">
      <c r="A8" s="31"/>
      <c r="B8" s="31"/>
      <c r="C8" s="31"/>
      <c r="E8" s="31"/>
      <c r="F8" s="31"/>
      <c r="G8" s="31"/>
      <c r="H8" s="31"/>
      <c r="I8" s="31"/>
      <c r="J8" s="31"/>
      <c r="K8" s="31"/>
      <c r="L8" s="31"/>
      <c r="M8" s="31"/>
      <c r="N8" s="31"/>
      <c r="O8" s="31"/>
      <c r="P8" s="31"/>
      <c r="Q8" s="31"/>
      <c r="R8" s="31"/>
      <c r="S8" s="31"/>
      <c r="T8" s="31"/>
      <c r="U8" s="31"/>
      <c r="V8" s="31"/>
    </row>
    <row r="9" spans="1:22" ht="21" hidden="1" customHeight="1" x14ac:dyDescent="0.3">
      <c r="A9" s="31"/>
      <c r="B9" s="256" t="s">
        <v>10</v>
      </c>
      <c r="C9" s="257"/>
      <c r="D9" s="258"/>
      <c r="E9" s="30" t="e">
        <f>E5+E7</f>
        <v>#REF!</v>
      </c>
      <c r="F9" s="31"/>
      <c r="G9" s="31"/>
      <c r="H9" s="31"/>
      <c r="I9" s="31"/>
      <c r="J9" s="31"/>
      <c r="K9" s="31"/>
      <c r="L9" s="31"/>
      <c r="M9" s="31"/>
      <c r="N9" s="31"/>
      <c r="O9" s="31"/>
      <c r="P9" s="31"/>
      <c r="Q9" s="31"/>
      <c r="R9" s="31"/>
      <c r="S9" s="31"/>
      <c r="T9" s="31"/>
      <c r="U9" s="31"/>
      <c r="V9" s="31"/>
    </row>
    <row r="10" spans="1:22" ht="8.25" hidden="1" customHeight="1" x14ac:dyDescent="0.3">
      <c r="A10" s="31"/>
      <c r="B10" s="31"/>
      <c r="C10" s="31"/>
      <c r="D10" s="31"/>
      <c r="E10" s="31"/>
      <c r="F10" s="31"/>
      <c r="G10" s="31"/>
      <c r="H10" s="31"/>
      <c r="I10" s="31"/>
      <c r="J10" s="31"/>
      <c r="K10" s="31"/>
      <c r="L10" s="31"/>
      <c r="M10" s="31"/>
      <c r="N10" s="31"/>
      <c r="O10" s="31"/>
      <c r="P10" s="31"/>
      <c r="Q10" s="31"/>
      <c r="R10" s="31"/>
      <c r="S10" s="31"/>
      <c r="T10" s="31"/>
      <c r="U10" s="31"/>
      <c r="V10" s="31"/>
    </row>
    <row r="11" spans="1:22" x14ac:dyDescent="0.3">
      <c r="A11" s="31"/>
      <c r="B11" s="253" t="s">
        <v>11</v>
      </c>
      <c r="C11" s="253"/>
      <c r="D11" s="119"/>
      <c r="E11" s="31"/>
      <c r="F11" s="31"/>
      <c r="G11" s="31"/>
      <c r="H11" s="31"/>
      <c r="I11" s="31"/>
      <c r="J11" s="31"/>
      <c r="K11" s="31"/>
      <c r="L11" s="31"/>
      <c r="M11" s="31"/>
      <c r="N11" s="31"/>
      <c r="O11" s="31"/>
      <c r="P11" s="31"/>
      <c r="Q11" s="31"/>
      <c r="R11" s="31"/>
      <c r="S11" s="31"/>
      <c r="T11" s="31"/>
      <c r="U11" s="31"/>
      <c r="V11" s="31"/>
    </row>
    <row r="12" spans="1:22" ht="9" customHeight="1" x14ac:dyDescent="0.3">
      <c r="A12" s="31"/>
      <c r="B12" s="31"/>
      <c r="C12" s="31"/>
      <c r="D12" s="31"/>
      <c r="E12" s="31"/>
      <c r="F12" s="31"/>
      <c r="G12" s="31"/>
      <c r="H12" s="31"/>
      <c r="I12" s="31"/>
      <c r="J12" s="31"/>
      <c r="K12" s="31"/>
      <c r="L12" s="31"/>
      <c r="M12" s="31"/>
      <c r="N12" s="31"/>
      <c r="O12" s="31"/>
      <c r="P12" s="31"/>
      <c r="Q12" s="31"/>
      <c r="R12" s="31"/>
      <c r="S12" s="31"/>
      <c r="T12" s="31"/>
      <c r="U12" s="31"/>
      <c r="V12" s="31"/>
    </row>
    <row r="13" spans="1:22" ht="15.75" customHeight="1" x14ac:dyDescent="0.3">
      <c r="A13" s="31"/>
      <c r="B13" s="244" t="s">
        <v>12</v>
      </c>
      <c r="C13" s="245"/>
      <c r="D13" s="245"/>
      <c r="E13" s="245"/>
      <c r="F13" s="245"/>
      <c r="G13" s="245"/>
      <c r="H13" s="245"/>
      <c r="I13" s="245"/>
      <c r="J13" s="245"/>
      <c r="K13" s="245"/>
      <c r="L13" s="245"/>
      <c r="M13" s="245"/>
      <c r="N13" s="245"/>
      <c r="O13" s="245"/>
      <c r="P13" s="245"/>
      <c r="Q13" s="245"/>
      <c r="R13" s="246"/>
      <c r="S13" s="31"/>
      <c r="T13" s="31"/>
      <c r="U13" s="31"/>
      <c r="V13" s="31"/>
    </row>
    <row r="14" spans="1:22" ht="42.75" x14ac:dyDescent="0.3">
      <c r="A14" s="31"/>
      <c r="B14" s="210" t="s">
        <v>13</v>
      </c>
      <c r="C14" s="211"/>
      <c r="D14" s="210" t="s">
        <v>14</v>
      </c>
      <c r="E14" s="212"/>
      <c r="F14" s="212"/>
      <c r="G14" s="211"/>
      <c r="H14" s="181" t="s">
        <v>15</v>
      </c>
      <c r="I14" s="181" t="s">
        <v>16</v>
      </c>
      <c r="J14" s="181" t="s">
        <v>17</v>
      </c>
      <c r="K14" s="181"/>
      <c r="L14" s="182" t="s">
        <v>18</v>
      </c>
      <c r="M14" s="182" t="s">
        <v>19</v>
      </c>
      <c r="N14" s="182" t="s">
        <v>20</v>
      </c>
      <c r="O14" s="182" t="s">
        <v>21</v>
      </c>
      <c r="P14" s="182" t="s">
        <v>22</v>
      </c>
      <c r="Q14" s="182" t="s">
        <v>23</v>
      </c>
      <c r="R14" s="182" t="s">
        <v>24</v>
      </c>
      <c r="S14" s="31"/>
      <c r="T14" s="31"/>
      <c r="U14" s="31"/>
      <c r="V14" s="31"/>
    </row>
    <row r="15" spans="1:22" s="7" customFormat="1" ht="78.599999999999994" customHeight="1" x14ac:dyDescent="0.3">
      <c r="A15" s="31"/>
      <c r="B15" s="254"/>
      <c r="C15" s="255"/>
      <c r="D15" s="213"/>
      <c r="E15" s="215"/>
      <c r="F15" s="215"/>
      <c r="G15" s="214"/>
      <c r="H15" s="179"/>
      <c r="I15" s="179"/>
      <c r="J15" s="179"/>
      <c r="K15" s="181"/>
      <c r="L15" s="35"/>
      <c r="M15" s="36"/>
      <c r="N15" s="172" t="e">
        <f>L15/$D$11</f>
        <v>#DIV/0!</v>
      </c>
      <c r="O15" s="37">
        <f>L15*M15</f>
        <v>0</v>
      </c>
      <c r="P15" s="38"/>
      <c r="Q15" s="37">
        <f>O15*P15</f>
        <v>0</v>
      </c>
      <c r="R15" s="39">
        <f>ROUND(O15,0)</f>
        <v>0</v>
      </c>
      <c r="S15" s="31"/>
      <c r="T15" s="31"/>
      <c r="U15" s="31"/>
      <c r="V15" s="31"/>
    </row>
    <row r="16" spans="1:22" s="7" customFormat="1" ht="78.599999999999994" customHeight="1" x14ac:dyDescent="0.3">
      <c r="A16" s="31"/>
      <c r="B16" s="254"/>
      <c r="C16" s="255"/>
      <c r="D16" s="213"/>
      <c r="E16" s="215"/>
      <c r="F16" s="215"/>
      <c r="G16" s="214"/>
      <c r="H16" s="179"/>
      <c r="I16" s="179"/>
      <c r="J16" s="179"/>
      <c r="K16" s="181"/>
      <c r="L16" s="35"/>
      <c r="M16" s="36"/>
      <c r="N16" s="172" t="e">
        <f t="shared" ref="N16:N17" si="0">L16/$D$11</f>
        <v>#DIV/0!</v>
      </c>
      <c r="O16" s="37">
        <f>L16*M16</f>
        <v>0</v>
      </c>
      <c r="P16" s="38"/>
      <c r="Q16" s="37">
        <f>O16*P16</f>
        <v>0</v>
      </c>
      <c r="R16" s="39">
        <f t="shared" ref="R16:R17" si="1">ROUND(O16,0)</f>
        <v>0</v>
      </c>
      <c r="S16" s="31"/>
      <c r="T16" s="31"/>
      <c r="U16" s="31"/>
      <c r="V16" s="31"/>
    </row>
    <row r="17" spans="1:23" s="7" customFormat="1" ht="78.599999999999994" customHeight="1" x14ac:dyDescent="0.3">
      <c r="A17" s="31"/>
      <c r="B17" s="254"/>
      <c r="C17" s="255"/>
      <c r="D17" s="213"/>
      <c r="E17" s="215"/>
      <c r="F17" s="215"/>
      <c r="G17" s="214"/>
      <c r="H17" s="179"/>
      <c r="I17" s="179"/>
      <c r="J17" s="179"/>
      <c r="K17" s="181"/>
      <c r="L17" s="35"/>
      <c r="M17" s="36"/>
      <c r="N17" s="172" t="e">
        <f t="shared" si="0"/>
        <v>#DIV/0!</v>
      </c>
      <c r="O17" s="37">
        <f>L17*M17</f>
        <v>0</v>
      </c>
      <c r="P17" s="38"/>
      <c r="Q17" s="37">
        <f>O17*P17</f>
        <v>0</v>
      </c>
      <c r="R17" s="39">
        <f t="shared" si="1"/>
        <v>0</v>
      </c>
      <c r="S17" s="31"/>
      <c r="T17" s="31" t="s">
        <v>25</v>
      </c>
      <c r="U17" s="31"/>
      <c r="V17" s="31"/>
    </row>
    <row r="18" spans="1:23" ht="18.600000000000001" customHeight="1" x14ac:dyDescent="0.3">
      <c r="A18" s="31"/>
      <c r="B18" s="238" t="s">
        <v>26</v>
      </c>
      <c r="C18" s="239"/>
      <c r="D18" s="239"/>
      <c r="E18" s="239"/>
      <c r="F18" s="239"/>
      <c r="G18" s="239"/>
      <c r="H18" s="239"/>
      <c r="I18" s="239"/>
      <c r="J18" s="239"/>
      <c r="K18" s="239"/>
      <c r="L18" s="239"/>
      <c r="M18" s="239"/>
      <c r="N18" s="239"/>
      <c r="O18" s="239"/>
      <c r="P18" s="240"/>
      <c r="Q18" s="33">
        <f>SUM(Q15:Q17)</f>
        <v>0</v>
      </c>
      <c r="R18" s="40">
        <f>SUM(R15:R17)</f>
        <v>0</v>
      </c>
      <c r="S18" s="31"/>
      <c r="T18" s="31">
        <f>R18+Q18+R42</f>
        <v>0</v>
      </c>
      <c r="U18" s="31"/>
      <c r="V18" s="31"/>
      <c r="W18" s="88"/>
    </row>
    <row r="19" spans="1:23" ht="15.75" customHeight="1" x14ac:dyDescent="0.3">
      <c r="A19" s="31"/>
      <c r="B19" s="244" t="s">
        <v>27</v>
      </c>
      <c r="C19" s="245"/>
      <c r="D19" s="245"/>
      <c r="E19" s="245"/>
      <c r="F19" s="245"/>
      <c r="G19" s="245"/>
      <c r="H19" s="245"/>
      <c r="I19" s="245"/>
      <c r="J19" s="245"/>
      <c r="K19" s="245"/>
      <c r="L19" s="245"/>
      <c r="M19" s="245"/>
      <c r="N19" s="245"/>
      <c r="O19" s="245"/>
      <c r="P19" s="245"/>
      <c r="Q19" s="245"/>
      <c r="R19" s="246"/>
      <c r="S19" s="31"/>
      <c r="T19" s="31"/>
      <c r="U19" s="31"/>
      <c r="V19" s="31"/>
    </row>
    <row r="20" spans="1:23" ht="66" customHeight="1" x14ac:dyDescent="0.3">
      <c r="A20" s="31"/>
      <c r="B20" s="210" t="s">
        <v>13</v>
      </c>
      <c r="C20" s="211"/>
      <c r="D20" s="229" t="s">
        <v>28</v>
      </c>
      <c r="E20" s="230"/>
      <c r="F20" s="230"/>
      <c r="G20" s="231"/>
      <c r="H20" s="210"/>
      <c r="I20" s="262"/>
      <c r="J20" s="262"/>
      <c r="K20" s="263"/>
      <c r="L20" s="182" t="s">
        <v>18</v>
      </c>
      <c r="M20" s="182" t="s">
        <v>19</v>
      </c>
      <c r="N20" s="182" t="s">
        <v>20</v>
      </c>
      <c r="O20" s="182" t="s">
        <v>21</v>
      </c>
      <c r="P20" s="182" t="s">
        <v>22</v>
      </c>
      <c r="Q20" s="182" t="s">
        <v>29</v>
      </c>
      <c r="R20" s="182" t="s">
        <v>30</v>
      </c>
      <c r="S20" s="31"/>
      <c r="T20" s="31"/>
      <c r="U20" s="31"/>
      <c r="V20" s="31"/>
    </row>
    <row r="21" spans="1:23" s="7" customFormat="1" ht="60" customHeight="1" x14ac:dyDescent="0.3">
      <c r="A21" s="31"/>
      <c r="B21" s="254"/>
      <c r="C21" s="255"/>
      <c r="D21" s="213"/>
      <c r="E21" s="215"/>
      <c r="F21" s="215"/>
      <c r="G21" s="214"/>
      <c r="H21" s="259"/>
      <c r="I21" s="260"/>
      <c r="J21" s="260"/>
      <c r="K21" s="261"/>
      <c r="L21" s="35"/>
      <c r="M21" s="36"/>
      <c r="N21" s="172" t="e">
        <f t="shared" ref="N21:N24" si="2">L21/$D$11</f>
        <v>#DIV/0!</v>
      </c>
      <c r="O21" s="37">
        <f t="shared" ref="O21:O27" si="3">L21*M21</f>
        <v>0</v>
      </c>
      <c r="P21" s="38">
        <v>0.25</v>
      </c>
      <c r="Q21" s="41">
        <f t="shared" ref="Q21:Q27" si="4">O21*P21</f>
        <v>0</v>
      </c>
      <c r="R21" s="39">
        <f t="shared" ref="R21:R22" si="5">ROUND(O21,0)</f>
        <v>0</v>
      </c>
      <c r="S21" s="31"/>
      <c r="T21" s="31"/>
      <c r="U21" s="31"/>
      <c r="V21" s="31"/>
    </row>
    <row r="22" spans="1:23" s="7" customFormat="1" ht="60" customHeight="1" x14ac:dyDescent="0.3">
      <c r="A22" s="31"/>
      <c r="B22" s="254"/>
      <c r="C22" s="255"/>
      <c r="D22" s="213"/>
      <c r="E22" s="215"/>
      <c r="F22" s="215"/>
      <c r="G22" s="214"/>
      <c r="H22" s="259"/>
      <c r="I22" s="260"/>
      <c r="J22" s="260"/>
      <c r="K22" s="261"/>
      <c r="L22" s="35"/>
      <c r="M22" s="36"/>
      <c r="N22" s="172" t="e">
        <f t="shared" si="2"/>
        <v>#DIV/0!</v>
      </c>
      <c r="O22" s="37">
        <f t="shared" si="3"/>
        <v>0</v>
      </c>
      <c r="P22" s="38">
        <v>0.25</v>
      </c>
      <c r="Q22" s="41">
        <f t="shared" si="4"/>
        <v>0</v>
      </c>
      <c r="R22" s="39">
        <f t="shared" si="5"/>
        <v>0</v>
      </c>
      <c r="S22" s="31"/>
      <c r="T22" s="31"/>
      <c r="U22" s="31"/>
      <c r="V22" s="31"/>
    </row>
    <row r="23" spans="1:23" s="7" customFormat="1" ht="60" customHeight="1" x14ac:dyDescent="0.3">
      <c r="A23" s="31"/>
      <c r="B23" s="254"/>
      <c r="C23" s="255"/>
      <c r="D23" s="213"/>
      <c r="E23" s="215"/>
      <c r="F23" s="215"/>
      <c r="G23" s="214"/>
      <c r="H23" s="259"/>
      <c r="I23" s="260"/>
      <c r="J23" s="260"/>
      <c r="K23" s="261"/>
      <c r="L23" s="35"/>
      <c r="M23" s="36"/>
      <c r="N23" s="172" t="e">
        <f t="shared" si="2"/>
        <v>#DIV/0!</v>
      </c>
      <c r="O23" s="37">
        <f t="shared" si="3"/>
        <v>0</v>
      </c>
      <c r="P23" s="38"/>
      <c r="Q23" s="41">
        <f t="shared" si="4"/>
        <v>0</v>
      </c>
      <c r="R23" s="39">
        <f>ROUND(O23,0)</f>
        <v>0</v>
      </c>
      <c r="S23" s="31"/>
      <c r="T23" s="31"/>
      <c r="U23" s="31"/>
      <c r="V23" s="31"/>
    </row>
    <row r="24" spans="1:23" s="7" customFormat="1" ht="60" customHeight="1" x14ac:dyDescent="0.3">
      <c r="A24" s="31"/>
      <c r="B24" s="254"/>
      <c r="C24" s="255"/>
      <c r="D24" s="213"/>
      <c r="E24" s="215"/>
      <c r="F24" s="215"/>
      <c r="G24" s="214"/>
      <c r="H24" s="259"/>
      <c r="I24" s="260"/>
      <c r="J24" s="260"/>
      <c r="K24" s="261"/>
      <c r="L24" s="35"/>
      <c r="M24" s="36"/>
      <c r="N24" s="172" t="e">
        <f t="shared" si="2"/>
        <v>#DIV/0!</v>
      </c>
      <c r="O24" s="37">
        <f t="shared" si="3"/>
        <v>0</v>
      </c>
      <c r="P24" s="38"/>
      <c r="Q24" s="41">
        <f t="shared" si="4"/>
        <v>0</v>
      </c>
      <c r="R24" s="39">
        <f>ROUND(O24,0)</f>
        <v>0</v>
      </c>
      <c r="S24" s="31"/>
      <c r="T24" s="31"/>
      <c r="U24" s="31"/>
      <c r="V24" s="31"/>
    </row>
    <row r="25" spans="1:23" s="7" customFormat="1" ht="60" customHeight="1" x14ac:dyDescent="0.3">
      <c r="A25" s="31"/>
      <c r="B25" s="254"/>
      <c r="C25" s="255"/>
      <c r="D25" s="213"/>
      <c r="E25" s="215"/>
      <c r="F25" s="215"/>
      <c r="G25" s="214"/>
      <c r="H25" s="259"/>
      <c r="I25" s="260"/>
      <c r="J25" s="260"/>
      <c r="K25" s="261"/>
      <c r="L25" s="35"/>
      <c r="M25" s="36"/>
      <c r="N25" s="172" t="e">
        <f t="shared" ref="N25:N27" si="6">L25/$D$11</f>
        <v>#DIV/0!</v>
      </c>
      <c r="O25" s="37">
        <f t="shared" si="3"/>
        <v>0</v>
      </c>
      <c r="P25" s="38"/>
      <c r="Q25" s="41">
        <f t="shared" si="4"/>
        <v>0</v>
      </c>
      <c r="R25" s="39">
        <f>ROUND(O25,0)</f>
        <v>0</v>
      </c>
      <c r="S25" s="31"/>
      <c r="T25" s="31"/>
      <c r="U25" s="31"/>
      <c r="V25" s="31"/>
    </row>
    <row r="26" spans="1:23" s="7" customFormat="1" ht="60" customHeight="1" x14ac:dyDescent="0.3">
      <c r="A26" s="31"/>
      <c r="B26" s="254"/>
      <c r="C26" s="255"/>
      <c r="D26" s="213"/>
      <c r="E26" s="215"/>
      <c r="F26" s="215"/>
      <c r="G26" s="214"/>
      <c r="H26" s="259"/>
      <c r="I26" s="260"/>
      <c r="J26" s="260"/>
      <c r="K26" s="261"/>
      <c r="L26" s="35"/>
      <c r="M26" s="36"/>
      <c r="N26" s="172" t="e">
        <f t="shared" si="6"/>
        <v>#DIV/0!</v>
      </c>
      <c r="O26" s="37">
        <f t="shared" si="3"/>
        <v>0</v>
      </c>
      <c r="P26" s="38"/>
      <c r="Q26" s="41">
        <f t="shared" si="4"/>
        <v>0</v>
      </c>
      <c r="R26" s="39">
        <f>ROUND(O26,0)</f>
        <v>0</v>
      </c>
      <c r="S26" s="31"/>
      <c r="T26" s="31"/>
      <c r="U26" s="31"/>
      <c r="V26" s="31"/>
    </row>
    <row r="27" spans="1:23" s="7" customFormat="1" ht="60" customHeight="1" x14ac:dyDescent="0.3">
      <c r="A27" s="31"/>
      <c r="B27" s="254"/>
      <c r="C27" s="255"/>
      <c r="D27" s="213"/>
      <c r="E27" s="215"/>
      <c r="F27" s="215"/>
      <c r="G27" s="214"/>
      <c r="H27" s="259"/>
      <c r="I27" s="260"/>
      <c r="J27" s="260"/>
      <c r="K27" s="261"/>
      <c r="L27" s="35"/>
      <c r="M27" s="36"/>
      <c r="N27" s="172" t="e">
        <f t="shared" si="6"/>
        <v>#DIV/0!</v>
      </c>
      <c r="O27" s="37">
        <f t="shared" si="3"/>
        <v>0</v>
      </c>
      <c r="P27" s="38"/>
      <c r="Q27" s="41">
        <f t="shared" si="4"/>
        <v>0</v>
      </c>
      <c r="R27" s="39">
        <f>ROUND(O27,0)</f>
        <v>0</v>
      </c>
      <c r="S27" s="31"/>
      <c r="T27" s="31" t="s">
        <v>25</v>
      </c>
      <c r="U27" s="31"/>
      <c r="V27" s="31"/>
    </row>
    <row r="28" spans="1:23" ht="18.600000000000001" customHeight="1" x14ac:dyDescent="0.3">
      <c r="A28" s="31"/>
      <c r="B28" s="238" t="s">
        <v>31</v>
      </c>
      <c r="C28" s="239"/>
      <c r="D28" s="239"/>
      <c r="E28" s="239"/>
      <c r="F28" s="239"/>
      <c r="G28" s="239"/>
      <c r="H28" s="239"/>
      <c r="I28" s="239"/>
      <c r="J28" s="239"/>
      <c r="K28" s="239"/>
      <c r="L28" s="239"/>
      <c r="M28" s="239"/>
      <c r="N28" s="239"/>
      <c r="O28" s="239"/>
      <c r="P28" s="240"/>
      <c r="Q28" s="34">
        <f>SUM(Q21:Q27)</f>
        <v>0</v>
      </c>
      <c r="R28" s="40">
        <f>SUM(R21:R27)</f>
        <v>0</v>
      </c>
      <c r="S28" s="31"/>
      <c r="T28" s="31">
        <f>R28+Q28+R44</f>
        <v>0</v>
      </c>
      <c r="U28" s="31"/>
      <c r="V28" s="31"/>
      <c r="W28" s="88"/>
    </row>
    <row r="29" spans="1:23" ht="15.75" customHeight="1" x14ac:dyDescent="0.3">
      <c r="A29" s="31"/>
      <c r="B29" s="207" t="s">
        <v>32</v>
      </c>
      <c r="C29" s="208"/>
      <c r="D29" s="208"/>
      <c r="E29" s="208"/>
      <c r="F29" s="208"/>
      <c r="G29" s="208"/>
      <c r="H29" s="208"/>
      <c r="I29" s="208"/>
      <c r="J29" s="208"/>
      <c r="K29" s="208"/>
      <c r="L29" s="208"/>
      <c r="M29" s="208"/>
      <c r="N29" s="208"/>
      <c r="O29" s="208"/>
      <c r="P29" s="208"/>
      <c r="Q29" s="208"/>
      <c r="R29" s="209"/>
      <c r="S29" s="31"/>
      <c r="T29" s="31"/>
      <c r="U29" s="31"/>
      <c r="V29" s="31"/>
    </row>
    <row r="30" spans="1:23" ht="49.5" customHeight="1" x14ac:dyDescent="0.3">
      <c r="A30" s="31"/>
      <c r="B30" s="210" t="s">
        <v>13</v>
      </c>
      <c r="C30" s="211"/>
      <c r="D30" s="210" t="s">
        <v>14</v>
      </c>
      <c r="E30" s="212"/>
      <c r="F30" s="212"/>
      <c r="G30" s="212"/>
      <c r="H30" s="210"/>
      <c r="I30" s="212"/>
      <c r="J30" s="212"/>
      <c r="K30" s="211"/>
      <c r="L30" s="182" t="s">
        <v>18</v>
      </c>
      <c r="M30" s="182" t="s">
        <v>19</v>
      </c>
      <c r="N30" s="182" t="s">
        <v>20</v>
      </c>
      <c r="O30" s="182" t="s">
        <v>21</v>
      </c>
      <c r="P30" s="182" t="s">
        <v>22</v>
      </c>
      <c r="Q30" s="182" t="s">
        <v>29</v>
      </c>
      <c r="R30" s="182" t="s">
        <v>24</v>
      </c>
      <c r="S30" s="31"/>
      <c r="T30" s="31"/>
      <c r="U30" s="31"/>
      <c r="V30" s="31"/>
    </row>
    <row r="31" spans="1:23" s="7" customFormat="1" ht="60" customHeight="1" x14ac:dyDescent="0.3">
      <c r="A31" s="31"/>
      <c r="B31" s="213"/>
      <c r="C31" s="214"/>
      <c r="D31" s="213"/>
      <c r="E31" s="215"/>
      <c r="F31" s="215"/>
      <c r="G31" s="214"/>
      <c r="H31" s="216"/>
      <c r="I31" s="217"/>
      <c r="J31" s="217"/>
      <c r="K31" s="218"/>
      <c r="L31" s="43"/>
      <c r="M31" s="36"/>
      <c r="N31" s="172" t="e">
        <f t="shared" ref="N31:N32" si="7">L31/$D$11</f>
        <v>#DIV/0!</v>
      </c>
      <c r="O31" s="37">
        <f t="shared" ref="O31:O32" si="8">L31*M31</f>
        <v>0</v>
      </c>
      <c r="P31" s="45"/>
      <c r="Q31" s="41">
        <f t="shared" ref="Q31:Q32" si="9">O31*P31</f>
        <v>0</v>
      </c>
      <c r="R31" s="39">
        <f t="shared" ref="R31:R32" si="10">ROUND(O31,0)</f>
        <v>0</v>
      </c>
      <c r="S31" s="31"/>
      <c r="T31" s="31"/>
      <c r="U31" s="31"/>
      <c r="V31" s="31"/>
    </row>
    <row r="32" spans="1:23" s="7" customFormat="1" ht="60" customHeight="1" x14ac:dyDescent="0.3">
      <c r="A32" s="31"/>
      <c r="B32" s="213"/>
      <c r="C32" s="214"/>
      <c r="D32" s="213"/>
      <c r="E32" s="215"/>
      <c r="F32" s="215"/>
      <c r="G32" s="214"/>
      <c r="H32" s="216"/>
      <c r="I32" s="217"/>
      <c r="J32" s="217"/>
      <c r="K32" s="218"/>
      <c r="L32" s="43"/>
      <c r="M32" s="36"/>
      <c r="N32" s="172" t="e">
        <f t="shared" si="7"/>
        <v>#DIV/0!</v>
      </c>
      <c r="O32" s="37">
        <f t="shared" si="8"/>
        <v>0</v>
      </c>
      <c r="P32" s="45"/>
      <c r="Q32" s="41">
        <f t="shared" si="9"/>
        <v>0</v>
      </c>
      <c r="R32" s="39">
        <f t="shared" si="10"/>
        <v>0</v>
      </c>
      <c r="S32" s="31"/>
      <c r="T32" s="31" t="s">
        <v>25</v>
      </c>
      <c r="U32" s="31"/>
      <c r="V32" s="31"/>
    </row>
    <row r="33" spans="1:23" ht="18.600000000000001" customHeight="1" x14ac:dyDescent="0.3">
      <c r="A33" s="31"/>
      <c r="B33" s="225" t="s">
        <v>33</v>
      </c>
      <c r="C33" s="226"/>
      <c r="D33" s="226"/>
      <c r="E33" s="226"/>
      <c r="F33" s="226"/>
      <c r="G33" s="226"/>
      <c r="H33" s="226"/>
      <c r="I33" s="226"/>
      <c r="J33" s="226"/>
      <c r="K33" s="226"/>
      <c r="L33" s="226"/>
      <c r="M33" s="226"/>
      <c r="N33" s="226"/>
      <c r="O33" s="226"/>
      <c r="P33" s="227"/>
      <c r="Q33" s="42">
        <f>SUM(Q31:Q32)</f>
        <v>0</v>
      </c>
      <c r="R33" s="46">
        <f>SUM(R31:R32)</f>
        <v>0</v>
      </c>
      <c r="S33" s="31"/>
      <c r="T33" s="31">
        <f>R33+Q33+R46</f>
        <v>0</v>
      </c>
      <c r="U33" s="31"/>
      <c r="V33" s="31"/>
      <c r="W33" s="88"/>
    </row>
    <row r="34" spans="1:23" ht="15.75" customHeight="1" x14ac:dyDescent="0.3">
      <c r="A34" s="31"/>
      <c r="B34" s="207" t="s">
        <v>34</v>
      </c>
      <c r="C34" s="208"/>
      <c r="D34" s="208"/>
      <c r="E34" s="208"/>
      <c r="F34" s="208"/>
      <c r="G34" s="208"/>
      <c r="H34" s="208"/>
      <c r="I34" s="208"/>
      <c r="J34" s="208"/>
      <c r="K34" s="208"/>
      <c r="L34" s="208"/>
      <c r="M34" s="208"/>
      <c r="N34" s="208"/>
      <c r="O34" s="208"/>
      <c r="P34" s="208"/>
      <c r="Q34" s="208"/>
      <c r="R34" s="209"/>
      <c r="S34" s="31"/>
      <c r="T34" s="31"/>
      <c r="U34" s="31"/>
      <c r="V34" s="31"/>
    </row>
    <row r="35" spans="1:23" ht="15.95" customHeight="1" x14ac:dyDescent="0.3">
      <c r="A35" s="31"/>
      <c r="B35" s="228" t="s">
        <v>35</v>
      </c>
      <c r="C35" s="228"/>
      <c r="D35" s="210" t="s">
        <v>36</v>
      </c>
      <c r="E35" s="212"/>
      <c r="F35" s="212"/>
      <c r="G35" s="212"/>
      <c r="H35" s="212"/>
      <c r="I35" s="212"/>
      <c r="J35" s="212"/>
      <c r="K35" s="212"/>
      <c r="L35" s="212"/>
      <c r="M35" s="212"/>
      <c r="N35" s="212"/>
      <c r="O35" s="212"/>
      <c r="P35" s="212"/>
      <c r="Q35" s="181"/>
      <c r="R35" s="182" t="s">
        <v>24</v>
      </c>
      <c r="S35" s="31"/>
      <c r="T35" s="31"/>
      <c r="U35" s="31"/>
      <c r="V35" s="31"/>
    </row>
    <row r="36" spans="1:23" s="7" customFormat="1" ht="30" customHeight="1" x14ac:dyDescent="0.3">
      <c r="A36" s="31"/>
      <c r="B36" s="264"/>
      <c r="C36" s="264"/>
      <c r="D36" s="213"/>
      <c r="E36" s="215"/>
      <c r="F36" s="215"/>
      <c r="G36" s="215"/>
      <c r="H36" s="215"/>
      <c r="I36" s="215"/>
      <c r="J36" s="215"/>
      <c r="K36" s="215"/>
      <c r="L36" s="215"/>
      <c r="M36" s="215"/>
      <c r="N36" s="215"/>
      <c r="O36" s="215"/>
      <c r="P36" s="215"/>
      <c r="Q36" s="180"/>
      <c r="R36" s="49">
        <v>0</v>
      </c>
      <c r="S36" s="31"/>
      <c r="T36" s="31"/>
      <c r="U36" s="31"/>
      <c r="V36" s="31"/>
    </row>
    <row r="37" spans="1:23" s="7" customFormat="1" ht="30" customHeight="1" x14ac:dyDescent="0.3">
      <c r="A37" s="31"/>
      <c r="B37" s="264"/>
      <c r="C37" s="264"/>
      <c r="D37" s="213"/>
      <c r="E37" s="215"/>
      <c r="F37" s="215"/>
      <c r="G37" s="215"/>
      <c r="H37" s="215"/>
      <c r="I37" s="215"/>
      <c r="J37" s="215"/>
      <c r="K37" s="215"/>
      <c r="L37" s="215"/>
      <c r="M37" s="215"/>
      <c r="N37" s="215"/>
      <c r="O37" s="215"/>
      <c r="P37" s="215"/>
      <c r="Q37" s="180"/>
      <c r="R37" s="49"/>
      <c r="S37" s="31"/>
      <c r="T37" s="31"/>
      <c r="U37" s="31"/>
      <c r="V37" s="31"/>
    </row>
    <row r="38" spans="1:23" ht="18.600000000000001" customHeight="1" x14ac:dyDescent="0.3">
      <c r="A38" s="31"/>
      <c r="B38" s="225" t="s">
        <v>37</v>
      </c>
      <c r="C38" s="226"/>
      <c r="D38" s="226"/>
      <c r="E38" s="226"/>
      <c r="F38" s="226"/>
      <c r="G38" s="226"/>
      <c r="H38" s="226"/>
      <c r="I38" s="226"/>
      <c r="J38" s="226"/>
      <c r="K38" s="226"/>
      <c r="L38" s="226"/>
      <c r="M38" s="226"/>
      <c r="N38" s="226"/>
      <c r="O38" s="226"/>
      <c r="P38" s="226"/>
      <c r="Q38" s="227"/>
      <c r="R38" s="46">
        <f>R36+R37</f>
        <v>0</v>
      </c>
      <c r="S38" s="31"/>
      <c r="T38" s="31"/>
      <c r="U38" s="31"/>
      <c r="V38" s="31"/>
    </row>
    <row r="39" spans="1:23" ht="15.75" customHeight="1" x14ac:dyDescent="0.3">
      <c r="A39" s="31"/>
      <c r="B39" s="207" t="s">
        <v>38</v>
      </c>
      <c r="C39" s="208"/>
      <c r="D39" s="208"/>
      <c r="E39" s="208"/>
      <c r="F39" s="208"/>
      <c r="G39" s="208"/>
      <c r="H39" s="208"/>
      <c r="I39" s="208"/>
      <c r="J39" s="208"/>
      <c r="K39" s="208"/>
      <c r="L39" s="208"/>
      <c r="M39" s="208"/>
      <c r="N39" s="208"/>
      <c r="O39" s="208"/>
      <c r="P39" s="208"/>
      <c r="Q39" s="208"/>
      <c r="R39" s="209"/>
      <c r="S39" s="31"/>
      <c r="T39" s="31"/>
      <c r="U39" s="31"/>
      <c r="V39" s="31"/>
    </row>
    <row r="40" spans="1:23" ht="16.5" customHeight="1" x14ac:dyDescent="0.3">
      <c r="A40" s="31"/>
      <c r="B40" s="229"/>
      <c r="C40" s="230"/>
      <c r="D40" s="230" t="s">
        <v>39</v>
      </c>
      <c r="E40" s="230"/>
      <c r="F40" s="230"/>
      <c r="G40" s="230"/>
      <c r="H40" s="230"/>
      <c r="I40" s="230"/>
      <c r="J40" s="230"/>
      <c r="K40" s="230"/>
      <c r="L40" s="230"/>
      <c r="M40" s="230"/>
      <c r="N40" s="230"/>
      <c r="O40" s="230"/>
      <c r="P40" s="230"/>
      <c r="Q40" s="231"/>
      <c r="R40" s="182" t="s">
        <v>40</v>
      </c>
      <c r="S40" s="31"/>
      <c r="T40" s="31"/>
      <c r="U40" s="31"/>
      <c r="V40" s="31"/>
    </row>
    <row r="41" spans="1:23" s="7" customFormat="1" ht="30" customHeight="1" x14ac:dyDescent="0.3">
      <c r="A41" s="31"/>
      <c r="B41" s="232" t="s">
        <v>41</v>
      </c>
      <c r="C41" s="232"/>
      <c r="D41" s="233"/>
      <c r="E41" s="233"/>
      <c r="F41" s="233"/>
      <c r="G41" s="233"/>
      <c r="H41" s="233"/>
      <c r="I41" s="233"/>
      <c r="J41" s="233"/>
      <c r="K41" s="233"/>
      <c r="L41" s="233"/>
      <c r="M41" s="233"/>
      <c r="N41" s="233"/>
      <c r="O41" s="233"/>
      <c r="P41" s="233"/>
      <c r="Q41" s="233"/>
      <c r="R41" s="50">
        <f>ROUND(Q18,0)</f>
        <v>0</v>
      </c>
      <c r="S41" s="31"/>
      <c r="T41" s="31"/>
      <c r="U41" s="31"/>
      <c r="V41" s="31"/>
    </row>
    <row r="42" spans="1:23" s="7" customFormat="1" ht="30" customHeight="1" x14ac:dyDescent="0.3">
      <c r="A42" s="31"/>
      <c r="B42" s="178"/>
      <c r="C42" s="219" t="s">
        <v>42</v>
      </c>
      <c r="D42" s="220"/>
      <c r="E42" s="221"/>
      <c r="F42" s="222"/>
      <c r="G42" s="223"/>
      <c r="H42" s="223"/>
      <c r="I42" s="223"/>
      <c r="J42" s="223"/>
      <c r="K42" s="223"/>
      <c r="L42" s="223"/>
      <c r="M42" s="223"/>
      <c r="N42" s="223"/>
      <c r="O42" s="223"/>
      <c r="P42" s="223"/>
      <c r="Q42" s="224"/>
      <c r="R42" s="49"/>
      <c r="S42" s="31"/>
      <c r="T42" s="31"/>
      <c r="U42" s="31"/>
      <c r="V42" s="31"/>
    </row>
    <row r="43" spans="1:23" s="7" customFormat="1" ht="30" customHeight="1" x14ac:dyDescent="0.3">
      <c r="A43" s="31"/>
      <c r="B43" s="232" t="s">
        <v>43</v>
      </c>
      <c r="C43" s="232"/>
      <c r="D43" s="233"/>
      <c r="E43" s="233"/>
      <c r="F43" s="233"/>
      <c r="G43" s="233"/>
      <c r="H43" s="233"/>
      <c r="I43" s="233"/>
      <c r="J43" s="233"/>
      <c r="K43" s="233"/>
      <c r="L43" s="233"/>
      <c r="M43" s="233"/>
      <c r="N43" s="233"/>
      <c r="O43" s="233"/>
      <c r="P43" s="233"/>
      <c r="Q43" s="233"/>
      <c r="R43" s="50">
        <f>ROUND(Q28,0)</f>
        <v>0</v>
      </c>
      <c r="S43" s="31"/>
      <c r="T43" s="31"/>
      <c r="U43" s="31"/>
      <c r="V43" s="31"/>
    </row>
    <row r="44" spans="1:23" s="7" customFormat="1" ht="30" customHeight="1" x14ac:dyDescent="0.3">
      <c r="A44" s="31"/>
      <c r="B44" s="178"/>
      <c r="C44" s="219" t="s">
        <v>44</v>
      </c>
      <c r="D44" s="220"/>
      <c r="E44" s="221"/>
      <c r="F44" s="222"/>
      <c r="G44" s="223"/>
      <c r="H44" s="223"/>
      <c r="I44" s="223"/>
      <c r="J44" s="223"/>
      <c r="K44" s="223"/>
      <c r="L44" s="223"/>
      <c r="M44" s="223"/>
      <c r="N44" s="223"/>
      <c r="O44" s="223"/>
      <c r="P44" s="223"/>
      <c r="Q44" s="224"/>
      <c r="R44" s="49"/>
      <c r="S44" s="31"/>
      <c r="T44" s="31"/>
      <c r="U44" s="31"/>
      <c r="V44" s="31"/>
    </row>
    <row r="45" spans="1:23" s="7" customFormat="1" ht="30" customHeight="1" x14ac:dyDescent="0.3">
      <c r="A45" s="31"/>
      <c r="B45" s="232" t="s">
        <v>45</v>
      </c>
      <c r="C45" s="232"/>
      <c r="D45" s="233"/>
      <c r="E45" s="233"/>
      <c r="F45" s="233"/>
      <c r="G45" s="233"/>
      <c r="H45" s="233"/>
      <c r="I45" s="233"/>
      <c r="J45" s="233"/>
      <c r="K45" s="233"/>
      <c r="L45" s="233"/>
      <c r="M45" s="233"/>
      <c r="N45" s="233"/>
      <c r="O45" s="233"/>
      <c r="P45" s="233"/>
      <c r="Q45" s="233"/>
      <c r="R45" s="50">
        <f>ROUND(Q33,0)</f>
        <v>0</v>
      </c>
      <c r="S45" s="31"/>
      <c r="T45" s="31"/>
      <c r="U45" s="31"/>
      <c r="V45" s="31"/>
    </row>
    <row r="46" spans="1:23" s="7" customFormat="1" ht="30" customHeight="1" x14ac:dyDescent="0.3">
      <c r="A46" s="31"/>
      <c r="B46" s="178"/>
      <c r="C46" s="219" t="s">
        <v>46</v>
      </c>
      <c r="D46" s="220"/>
      <c r="E46" s="221"/>
      <c r="F46" s="222"/>
      <c r="G46" s="223"/>
      <c r="H46" s="223"/>
      <c r="I46" s="223"/>
      <c r="J46" s="223"/>
      <c r="K46" s="223"/>
      <c r="L46" s="223"/>
      <c r="M46" s="223"/>
      <c r="N46" s="223"/>
      <c r="O46" s="223"/>
      <c r="P46" s="223"/>
      <c r="Q46" s="224"/>
      <c r="R46" s="49"/>
      <c r="S46" s="31"/>
      <c r="T46" s="31"/>
      <c r="U46" s="31"/>
      <c r="V46" s="31"/>
    </row>
    <row r="47" spans="1:23" ht="18.600000000000001" customHeight="1" x14ac:dyDescent="0.3">
      <c r="A47" s="31"/>
      <c r="B47" s="238" t="s">
        <v>47</v>
      </c>
      <c r="C47" s="239"/>
      <c r="D47" s="239"/>
      <c r="E47" s="239"/>
      <c r="F47" s="239"/>
      <c r="G47" s="239"/>
      <c r="H47" s="239"/>
      <c r="I47" s="239"/>
      <c r="J47" s="239"/>
      <c r="K47" s="239"/>
      <c r="L47" s="239"/>
      <c r="M47" s="239"/>
      <c r="N47" s="239"/>
      <c r="O47" s="239"/>
      <c r="P47" s="239"/>
      <c r="Q47" s="240"/>
      <c r="R47" s="51">
        <f>SUM(R41:R46)</f>
        <v>0</v>
      </c>
      <c r="S47" s="31"/>
      <c r="T47" s="31"/>
      <c r="U47" s="31"/>
      <c r="V47" s="31"/>
    </row>
    <row r="48" spans="1:23" ht="15.75" customHeight="1" x14ac:dyDescent="0.3">
      <c r="A48" s="31"/>
      <c r="B48" s="244" t="s">
        <v>48</v>
      </c>
      <c r="C48" s="245"/>
      <c r="D48" s="245"/>
      <c r="E48" s="245"/>
      <c r="F48" s="245"/>
      <c r="G48" s="245"/>
      <c r="H48" s="245"/>
      <c r="I48" s="245"/>
      <c r="J48" s="245"/>
      <c r="K48" s="245"/>
      <c r="L48" s="245"/>
      <c r="M48" s="245"/>
      <c r="N48" s="245"/>
      <c r="O48" s="245"/>
      <c r="P48" s="245"/>
      <c r="Q48" s="245"/>
      <c r="R48" s="246"/>
      <c r="S48" s="31"/>
      <c r="T48" s="31"/>
      <c r="U48" s="31"/>
      <c r="V48" s="31"/>
    </row>
    <row r="49" spans="1:22" ht="49.5" customHeight="1" x14ac:dyDescent="0.3">
      <c r="A49" s="31"/>
      <c r="B49" s="267" t="s">
        <v>49</v>
      </c>
      <c r="C49" s="268"/>
      <c r="D49" s="265" t="s">
        <v>50</v>
      </c>
      <c r="E49" s="266"/>
      <c r="F49" s="266" t="s">
        <v>51</v>
      </c>
      <c r="G49" s="266"/>
      <c r="H49" s="266"/>
      <c r="I49" s="266"/>
      <c r="J49" s="266"/>
      <c r="K49" s="266"/>
      <c r="L49" s="266"/>
      <c r="M49" s="269"/>
      <c r="N49" s="70" t="s">
        <v>52</v>
      </c>
      <c r="O49" s="71"/>
      <c r="P49" s="52" t="s">
        <v>53</v>
      </c>
      <c r="Q49" s="53"/>
      <c r="R49" s="32" t="s">
        <v>24</v>
      </c>
      <c r="S49" s="31"/>
      <c r="T49" s="31"/>
      <c r="U49" s="31"/>
      <c r="V49" s="31"/>
    </row>
    <row r="50" spans="1:22" ht="39.950000000000003" customHeight="1" x14ac:dyDescent="0.3">
      <c r="A50" s="31"/>
      <c r="B50" s="236" t="s">
        <v>54</v>
      </c>
      <c r="C50" s="236"/>
      <c r="D50" s="237"/>
      <c r="E50" s="237"/>
      <c r="F50" s="237"/>
      <c r="G50" s="237"/>
      <c r="H50" s="237"/>
      <c r="I50" s="237"/>
      <c r="J50" s="237"/>
      <c r="K50" s="237"/>
      <c r="L50" s="237"/>
      <c r="M50" s="237"/>
      <c r="N50" s="68"/>
      <c r="O50" s="69"/>
      <c r="P50" s="89"/>
      <c r="Q50" s="47"/>
      <c r="R50" s="54">
        <f>ROUND(N50*P50,0)</f>
        <v>0</v>
      </c>
      <c r="S50" s="31"/>
      <c r="T50" s="82">
        <f>IF(B50="Sub Grantee",R50,0)</f>
        <v>0</v>
      </c>
      <c r="U50" s="82">
        <f>IF(B50="Sub Grantee",D50,0)</f>
        <v>0</v>
      </c>
      <c r="V50" s="31"/>
    </row>
    <row r="51" spans="1:22" ht="39.950000000000003" customHeight="1" x14ac:dyDescent="0.3">
      <c r="A51" s="31"/>
      <c r="B51" s="236" t="s">
        <v>54</v>
      </c>
      <c r="C51" s="236"/>
      <c r="D51" s="237"/>
      <c r="E51" s="237"/>
      <c r="F51" s="237"/>
      <c r="G51" s="237"/>
      <c r="H51" s="237"/>
      <c r="I51" s="237"/>
      <c r="J51" s="237"/>
      <c r="K51" s="237"/>
      <c r="L51" s="237"/>
      <c r="M51" s="237"/>
      <c r="N51" s="68"/>
      <c r="O51" s="69"/>
      <c r="P51" s="89"/>
      <c r="Q51" s="47"/>
      <c r="R51" s="54">
        <f>ROUND(N51*P51,0)</f>
        <v>0</v>
      </c>
      <c r="S51" s="31"/>
      <c r="T51" s="82">
        <f t="shared" ref="T51:T52" si="11">IF(B51="Sub Grantee",R51,0)</f>
        <v>0</v>
      </c>
      <c r="U51" s="82">
        <f t="shared" ref="U51:U53" si="12">IF(B51="Sub Grantee",D51,0)</f>
        <v>0</v>
      </c>
      <c r="V51" s="31"/>
    </row>
    <row r="52" spans="1:22" ht="39.950000000000003" customHeight="1" x14ac:dyDescent="0.3">
      <c r="A52" s="31"/>
      <c r="B52" s="236"/>
      <c r="C52" s="236"/>
      <c r="D52" s="237"/>
      <c r="E52" s="237"/>
      <c r="F52" s="237"/>
      <c r="G52" s="237"/>
      <c r="H52" s="237"/>
      <c r="I52" s="237"/>
      <c r="J52" s="237"/>
      <c r="K52" s="237"/>
      <c r="L52" s="237"/>
      <c r="M52" s="237"/>
      <c r="N52" s="68"/>
      <c r="O52" s="69"/>
      <c r="P52" s="89"/>
      <c r="Q52" s="47"/>
      <c r="R52" s="54">
        <f>ROUND(N52*P52,0)</f>
        <v>0</v>
      </c>
      <c r="S52" s="31"/>
      <c r="T52" s="82">
        <f t="shared" si="11"/>
        <v>0</v>
      </c>
      <c r="U52" s="82">
        <f t="shared" si="12"/>
        <v>0</v>
      </c>
      <c r="V52" s="31"/>
    </row>
    <row r="53" spans="1:22" ht="39.950000000000003" customHeight="1" x14ac:dyDescent="0.3">
      <c r="A53" s="31"/>
      <c r="B53" s="236"/>
      <c r="C53" s="236"/>
      <c r="D53" s="237"/>
      <c r="E53" s="237"/>
      <c r="F53" s="237"/>
      <c r="G53" s="237"/>
      <c r="H53" s="237"/>
      <c r="I53" s="237"/>
      <c r="J53" s="237"/>
      <c r="K53" s="237"/>
      <c r="L53" s="237"/>
      <c r="M53" s="237"/>
      <c r="N53" s="68"/>
      <c r="O53" s="69"/>
      <c r="P53" s="89"/>
      <c r="Q53" s="47"/>
      <c r="R53" s="54">
        <f>ROUND(N53*P53,0)</f>
        <v>0</v>
      </c>
      <c r="S53" s="31"/>
      <c r="T53" s="82">
        <f t="shared" ref="T53" si="13">IF(B53="Sub Grantee",R53,0)</f>
        <v>0</v>
      </c>
      <c r="U53" s="82">
        <f t="shared" si="12"/>
        <v>0</v>
      </c>
      <c r="V53" s="31"/>
    </row>
    <row r="54" spans="1:22" ht="18.600000000000001" customHeight="1" x14ac:dyDescent="0.3">
      <c r="A54" s="31"/>
      <c r="B54" s="241" t="s">
        <v>55</v>
      </c>
      <c r="C54" s="242"/>
      <c r="D54" s="242"/>
      <c r="E54" s="242"/>
      <c r="F54" s="242"/>
      <c r="G54" s="242"/>
      <c r="H54" s="242"/>
      <c r="I54" s="242"/>
      <c r="J54" s="242"/>
      <c r="K54" s="242"/>
      <c r="L54" s="242"/>
      <c r="M54" s="242"/>
      <c r="N54" s="242"/>
      <c r="O54" s="242"/>
      <c r="P54" s="242"/>
      <c r="Q54" s="243"/>
      <c r="R54" s="54">
        <f>SUM(R50:R53)</f>
        <v>0</v>
      </c>
      <c r="S54" s="31"/>
      <c r="T54" s="82">
        <f>SUM(T50:T53)</f>
        <v>0</v>
      </c>
      <c r="U54" s="31"/>
      <c r="V54" s="31"/>
    </row>
    <row r="55" spans="1:22" ht="15.75" customHeight="1" x14ac:dyDescent="0.3">
      <c r="A55" s="31"/>
      <c r="B55" s="244" t="s">
        <v>56</v>
      </c>
      <c r="C55" s="245"/>
      <c r="D55" s="245"/>
      <c r="E55" s="245"/>
      <c r="F55" s="245"/>
      <c r="G55" s="245"/>
      <c r="H55" s="245"/>
      <c r="I55" s="245"/>
      <c r="J55" s="245"/>
      <c r="K55" s="245"/>
      <c r="L55" s="245"/>
      <c r="M55" s="245"/>
      <c r="N55" s="245"/>
      <c r="O55" s="245"/>
      <c r="P55" s="245"/>
      <c r="Q55" s="245"/>
      <c r="R55" s="246"/>
      <c r="S55" s="31"/>
      <c r="T55" s="31"/>
      <c r="U55" s="31"/>
      <c r="V55" s="31"/>
    </row>
    <row r="56" spans="1:22" ht="49.5" customHeight="1" x14ac:dyDescent="0.3">
      <c r="A56" s="31"/>
      <c r="B56" s="216" t="s">
        <v>57</v>
      </c>
      <c r="C56" s="218"/>
      <c r="D56" s="216" t="s">
        <v>58</v>
      </c>
      <c r="E56" s="217"/>
      <c r="F56" s="217"/>
      <c r="G56" s="217"/>
      <c r="H56" s="217"/>
      <c r="I56" s="217"/>
      <c r="J56" s="217"/>
      <c r="K56" s="217"/>
      <c r="L56" s="217"/>
      <c r="M56" s="217"/>
      <c r="N56" s="217"/>
      <c r="O56" s="217"/>
      <c r="P56" s="217"/>
      <c r="Q56" s="218"/>
      <c r="R56" s="182" t="s">
        <v>24</v>
      </c>
      <c r="S56" s="31"/>
      <c r="T56" s="31"/>
      <c r="U56" s="31"/>
      <c r="V56" s="31"/>
    </row>
    <row r="57" spans="1:22" ht="50.1" customHeight="1" x14ac:dyDescent="0.3">
      <c r="A57" s="31"/>
      <c r="B57" s="213"/>
      <c r="C57" s="214"/>
      <c r="D57" s="213"/>
      <c r="E57" s="215"/>
      <c r="F57" s="215"/>
      <c r="G57" s="215"/>
      <c r="H57" s="215"/>
      <c r="I57" s="215"/>
      <c r="J57" s="215"/>
      <c r="K57" s="215"/>
      <c r="L57" s="215"/>
      <c r="M57" s="215"/>
      <c r="N57" s="215"/>
      <c r="O57" s="215"/>
      <c r="P57" s="215"/>
      <c r="Q57" s="214"/>
      <c r="R57" s="55"/>
      <c r="S57" s="31"/>
      <c r="T57" s="31"/>
      <c r="U57" s="31"/>
      <c r="V57" s="31"/>
    </row>
    <row r="58" spans="1:22" ht="50.1" customHeight="1" x14ac:dyDescent="0.3">
      <c r="A58" s="31"/>
      <c r="B58" s="213"/>
      <c r="C58" s="214"/>
      <c r="D58" s="213"/>
      <c r="E58" s="215"/>
      <c r="F58" s="215"/>
      <c r="G58" s="215"/>
      <c r="H58" s="215"/>
      <c r="I58" s="215"/>
      <c r="J58" s="215"/>
      <c r="K58" s="215"/>
      <c r="L58" s="215"/>
      <c r="M58" s="215"/>
      <c r="N58" s="215"/>
      <c r="O58" s="215"/>
      <c r="P58" s="215"/>
      <c r="Q58" s="214"/>
      <c r="R58" s="55"/>
      <c r="S58" s="31"/>
      <c r="T58" s="31"/>
      <c r="U58" s="31"/>
      <c r="V58" s="31"/>
    </row>
    <row r="59" spans="1:22" ht="50.1" customHeight="1" x14ac:dyDescent="0.3">
      <c r="A59" s="31"/>
      <c r="B59" s="213"/>
      <c r="C59" s="214"/>
      <c r="D59" s="213"/>
      <c r="E59" s="215"/>
      <c r="F59" s="215"/>
      <c r="G59" s="215"/>
      <c r="H59" s="215"/>
      <c r="I59" s="215"/>
      <c r="J59" s="215"/>
      <c r="K59" s="215"/>
      <c r="L59" s="215"/>
      <c r="M59" s="215"/>
      <c r="N59" s="215"/>
      <c r="O59" s="215"/>
      <c r="P59" s="215"/>
      <c r="Q59" s="214"/>
      <c r="R59" s="55"/>
      <c r="S59" s="31"/>
      <c r="T59" s="31"/>
      <c r="U59" s="31"/>
      <c r="V59" s="31"/>
    </row>
    <row r="60" spans="1:22" ht="18" customHeight="1" x14ac:dyDescent="0.3">
      <c r="A60" s="31"/>
      <c r="B60" s="238" t="s">
        <v>59</v>
      </c>
      <c r="C60" s="239"/>
      <c r="D60" s="239"/>
      <c r="E60" s="239"/>
      <c r="F60" s="239"/>
      <c r="G60" s="239"/>
      <c r="H60" s="239"/>
      <c r="I60" s="239"/>
      <c r="J60" s="239"/>
      <c r="K60" s="239"/>
      <c r="L60" s="239"/>
      <c r="M60" s="239"/>
      <c r="N60" s="239"/>
      <c r="O60" s="239"/>
      <c r="P60" s="239"/>
      <c r="Q60" s="240"/>
      <c r="R60" s="40">
        <f>SUM(R57:R59)</f>
        <v>0</v>
      </c>
      <c r="S60" s="31"/>
      <c r="T60" s="31"/>
      <c r="U60" s="31"/>
      <c r="V60" s="31"/>
    </row>
    <row r="61" spans="1:22" ht="15.75" customHeight="1" x14ac:dyDescent="0.3">
      <c r="A61" s="31"/>
      <c r="B61" s="207" t="s">
        <v>60</v>
      </c>
      <c r="C61" s="208"/>
      <c r="D61" s="208"/>
      <c r="E61" s="208"/>
      <c r="F61" s="208"/>
      <c r="G61" s="208"/>
      <c r="H61" s="208"/>
      <c r="I61" s="208"/>
      <c r="J61" s="208"/>
      <c r="K61" s="208"/>
      <c r="L61" s="208"/>
      <c r="M61" s="208"/>
      <c r="N61" s="208"/>
      <c r="O61" s="208"/>
      <c r="P61" s="208"/>
      <c r="Q61" s="208"/>
      <c r="R61" s="209"/>
      <c r="S61" s="31"/>
      <c r="T61" s="31"/>
      <c r="U61" s="31"/>
      <c r="V61" s="31"/>
    </row>
    <row r="62" spans="1:22" s="7" customFormat="1" ht="33.75" customHeight="1" x14ac:dyDescent="0.3">
      <c r="A62" s="31"/>
      <c r="B62" s="235" t="s">
        <v>61</v>
      </c>
      <c r="C62" s="235"/>
      <c r="D62" s="235" t="s">
        <v>62</v>
      </c>
      <c r="E62" s="235"/>
      <c r="F62" s="247" t="s">
        <v>63</v>
      </c>
      <c r="G62" s="248"/>
      <c r="H62" s="248"/>
      <c r="I62" s="248"/>
      <c r="J62" s="248"/>
      <c r="K62" s="248"/>
      <c r="L62" s="248"/>
      <c r="M62" s="249"/>
      <c r="N62" s="83" t="s">
        <v>64</v>
      </c>
      <c r="O62" s="56"/>
      <c r="P62" s="83" t="s">
        <v>65</v>
      </c>
      <c r="Q62" s="83" t="s">
        <v>53</v>
      </c>
      <c r="R62" s="84" t="s">
        <v>40</v>
      </c>
      <c r="S62" s="31"/>
      <c r="T62" s="31"/>
      <c r="U62" s="31"/>
      <c r="V62" s="31"/>
    </row>
    <row r="63" spans="1:22" s="7" customFormat="1" ht="33.75" customHeight="1" x14ac:dyDescent="0.3">
      <c r="A63" s="31"/>
      <c r="B63" s="234" t="s">
        <v>66</v>
      </c>
      <c r="C63" s="234"/>
      <c r="D63" s="234"/>
      <c r="E63" s="234"/>
      <c r="F63" s="234"/>
      <c r="G63" s="234"/>
      <c r="H63" s="234"/>
      <c r="I63" s="234"/>
      <c r="J63" s="234"/>
      <c r="K63" s="234"/>
      <c r="L63" s="234"/>
      <c r="M63" s="234"/>
      <c r="N63" s="114"/>
      <c r="O63" s="86"/>
      <c r="P63" s="113"/>
      <c r="Q63" s="85"/>
      <c r="R63" s="111">
        <f>ROUND(N63*P63,0)</f>
        <v>0</v>
      </c>
      <c r="S63" s="31"/>
      <c r="T63" s="82">
        <f>IF(B63="Yes",R63,0)</f>
        <v>0</v>
      </c>
      <c r="U63" s="31"/>
      <c r="V63" s="31"/>
    </row>
    <row r="64" spans="1:22" s="7" customFormat="1" ht="33.75" customHeight="1" x14ac:dyDescent="0.3">
      <c r="A64" s="31"/>
      <c r="B64" s="234"/>
      <c r="C64" s="234"/>
      <c r="D64" s="234"/>
      <c r="E64" s="234"/>
      <c r="F64" s="234"/>
      <c r="G64" s="234"/>
      <c r="H64" s="234"/>
      <c r="I64" s="234"/>
      <c r="J64" s="234"/>
      <c r="K64" s="234"/>
      <c r="L64" s="234"/>
      <c r="M64" s="234"/>
      <c r="N64" s="115"/>
      <c r="O64" s="86"/>
      <c r="P64" s="112"/>
      <c r="Q64" s="85"/>
      <c r="R64" s="111">
        <f t="shared" ref="R64:R65" si="14">ROUND(N64*P64,0)</f>
        <v>0</v>
      </c>
      <c r="S64" s="31"/>
      <c r="T64" s="82">
        <f t="shared" ref="T64:T65" si="15">IF(B64="Yes",R64,0)</f>
        <v>0</v>
      </c>
      <c r="U64" s="31"/>
      <c r="V64" s="31"/>
    </row>
    <row r="65" spans="1:23" s="7" customFormat="1" ht="33.75" customHeight="1" x14ac:dyDescent="0.3">
      <c r="A65" s="31"/>
      <c r="B65" s="234"/>
      <c r="C65" s="234"/>
      <c r="D65" s="234"/>
      <c r="E65" s="234"/>
      <c r="F65" s="234"/>
      <c r="G65" s="234"/>
      <c r="H65" s="234"/>
      <c r="I65" s="234"/>
      <c r="J65" s="234"/>
      <c r="K65" s="234"/>
      <c r="L65" s="234"/>
      <c r="M65" s="234"/>
      <c r="N65" s="115"/>
      <c r="O65" s="86"/>
      <c r="P65" s="113"/>
      <c r="Q65" s="85"/>
      <c r="R65" s="111">
        <f t="shared" si="14"/>
        <v>0</v>
      </c>
      <c r="S65" s="31"/>
      <c r="T65" s="82">
        <f t="shared" si="15"/>
        <v>0</v>
      </c>
      <c r="U65" s="31"/>
      <c r="V65" s="31"/>
    </row>
    <row r="66" spans="1:23" ht="18" customHeight="1" x14ac:dyDescent="0.3">
      <c r="A66" s="31"/>
      <c r="B66" s="238" t="s">
        <v>67</v>
      </c>
      <c r="C66" s="239"/>
      <c r="D66" s="239"/>
      <c r="E66" s="239"/>
      <c r="F66" s="239"/>
      <c r="G66" s="239"/>
      <c r="H66" s="239"/>
      <c r="I66" s="239"/>
      <c r="J66" s="239"/>
      <c r="K66" s="239"/>
      <c r="L66" s="239"/>
      <c r="M66" s="239"/>
      <c r="N66" s="239"/>
      <c r="O66" s="239"/>
      <c r="P66" s="240"/>
      <c r="Q66" s="48"/>
      <c r="R66" s="40">
        <f>SUM(R63:R65)</f>
        <v>0</v>
      </c>
      <c r="S66" s="31"/>
      <c r="T66" s="67">
        <f>SUM(T63:T65)</f>
        <v>0</v>
      </c>
      <c r="U66" s="31"/>
      <c r="V66" s="31"/>
    </row>
    <row r="67" spans="1:23" ht="15.75" customHeight="1" x14ac:dyDescent="0.3">
      <c r="A67" s="31"/>
      <c r="B67" s="207" t="s">
        <v>68</v>
      </c>
      <c r="C67" s="208"/>
      <c r="D67" s="208"/>
      <c r="E67" s="208"/>
      <c r="F67" s="208"/>
      <c r="G67" s="208"/>
      <c r="H67" s="208"/>
      <c r="I67" s="208"/>
      <c r="J67" s="208"/>
      <c r="K67" s="208"/>
      <c r="L67" s="208"/>
      <c r="M67" s="208"/>
      <c r="N67" s="208"/>
      <c r="O67" s="208"/>
      <c r="P67" s="208"/>
      <c r="Q67" s="208"/>
      <c r="R67" s="209"/>
      <c r="S67" s="31"/>
      <c r="T67" s="31"/>
      <c r="U67" s="31"/>
      <c r="V67" s="31"/>
    </row>
    <row r="68" spans="1:23" ht="27.75" customHeight="1" x14ac:dyDescent="0.3">
      <c r="A68" s="31"/>
      <c r="B68" s="301" t="s">
        <v>69</v>
      </c>
      <c r="C68" s="301"/>
      <c r="D68" s="302" t="s">
        <v>70</v>
      </c>
      <c r="E68" s="303"/>
      <c r="F68" s="303"/>
      <c r="G68" s="303"/>
      <c r="H68" s="303"/>
      <c r="I68" s="303"/>
      <c r="J68" s="303"/>
      <c r="K68" s="303"/>
      <c r="L68" s="303"/>
      <c r="M68" s="303"/>
      <c r="N68" s="303"/>
      <c r="O68" s="303"/>
      <c r="P68" s="303"/>
      <c r="Q68" s="304"/>
      <c r="R68" s="182" t="s">
        <v>24</v>
      </c>
      <c r="S68" s="31"/>
      <c r="T68" s="31"/>
      <c r="U68" s="31"/>
      <c r="V68" s="31"/>
    </row>
    <row r="69" spans="1:23" ht="39.950000000000003" customHeight="1" x14ac:dyDescent="0.3">
      <c r="A69" s="31"/>
      <c r="B69" s="298"/>
      <c r="C69" s="299"/>
      <c r="D69" s="298"/>
      <c r="E69" s="300"/>
      <c r="F69" s="300"/>
      <c r="G69" s="300"/>
      <c r="H69" s="300"/>
      <c r="I69" s="300"/>
      <c r="J69" s="300"/>
      <c r="K69" s="300"/>
      <c r="L69" s="300"/>
      <c r="M69" s="300"/>
      <c r="N69" s="300"/>
      <c r="O69" s="300"/>
      <c r="P69" s="300"/>
      <c r="Q69" s="299"/>
      <c r="R69" s="55"/>
      <c r="S69" s="31"/>
      <c r="T69" s="31"/>
      <c r="U69" s="31"/>
      <c r="V69" s="31"/>
    </row>
    <row r="70" spans="1:23" ht="39.950000000000003" customHeight="1" x14ac:dyDescent="0.3">
      <c r="A70" s="31"/>
      <c r="B70" s="298"/>
      <c r="C70" s="299"/>
      <c r="D70" s="298"/>
      <c r="E70" s="300"/>
      <c r="F70" s="300"/>
      <c r="G70" s="300"/>
      <c r="H70" s="300"/>
      <c r="I70" s="300"/>
      <c r="J70" s="300"/>
      <c r="K70" s="300"/>
      <c r="L70" s="300"/>
      <c r="M70" s="300"/>
      <c r="N70" s="300"/>
      <c r="O70" s="300"/>
      <c r="P70" s="300"/>
      <c r="Q70" s="299"/>
      <c r="R70" s="55"/>
      <c r="S70" s="31"/>
      <c r="T70" s="31"/>
      <c r="U70" s="31"/>
      <c r="V70" s="31"/>
    </row>
    <row r="71" spans="1:23" ht="39.950000000000003" customHeight="1" x14ac:dyDescent="0.3">
      <c r="A71" s="31"/>
      <c r="B71" s="298"/>
      <c r="C71" s="299"/>
      <c r="D71" s="298"/>
      <c r="E71" s="300"/>
      <c r="F71" s="300"/>
      <c r="G71" s="300"/>
      <c r="H71" s="300"/>
      <c r="I71" s="300"/>
      <c r="J71" s="300"/>
      <c r="K71" s="300"/>
      <c r="L71" s="300"/>
      <c r="M71" s="300"/>
      <c r="N71" s="300"/>
      <c r="O71" s="300"/>
      <c r="P71" s="300"/>
      <c r="Q71" s="299"/>
      <c r="R71" s="55"/>
      <c r="S71" s="31"/>
      <c r="T71" s="31"/>
      <c r="U71" s="31"/>
      <c r="V71" s="31"/>
    </row>
    <row r="72" spans="1:23" ht="19.350000000000001" customHeight="1" x14ac:dyDescent="0.3">
      <c r="A72" s="31"/>
      <c r="B72" s="238" t="s">
        <v>71</v>
      </c>
      <c r="C72" s="239"/>
      <c r="D72" s="239"/>
      <c r="E72" s="239"/>
      <c r="F72" s="239"/>
      <c r="G72" s="239"/>
      <c r="H72" s="239"/>
      <c r="I72" s="239"/>
      <c r="J72" s="239"/>
      <c r="K72" s="239"/>
      <c r="L72" s="239"/>
      <c r="M72" s="239"/>
      <c r="N72" s="239"/>
      <c r="O72" s="239"/>
      <c r="P72" s="239"/>
      <c r="Q72" s="240"/>
      <c r="R72" s="40">
        <f>SUM(R69:R71)</f>
        <v>0</v>
      </c>
      <c r="S72" s="31"/>
      <c r="T72" s="31"/>
      <c r="U72" s="31"/>
      <c r="V72" s="31"/>
    </row>
    <row r="73" spans="1:23" ht="15.75" customHeight="1" x14ac:dyDescent="0.3">
      <c r="A73" s="31"/>
      <c r="B73" s="293" t="s">
        <v>72</v>
      </c>
      <c r="C73" s="294"/>
      <c r="D73" s="294"/>
      <c r="E73" s="294"/>
      <c r="F73" s="294"/>
      <c r="G73" s="294"/>
      <c r="H73" s="294"/>
      <c r="I73" s="294"/>
      <c r="J73" s="294"/>
      <c r="K73" s="294"/>
      <c r="L73" s="294"/>
      <c r="M73" s="294"/>
      <c r="N73" s="294"/>
      <c r="O73" s="294"/>
      <c r="P73" s="294"/>
      <c r="Q73" s="294"/>
      <c r="R73" s="209"/>
      <c r="S73" s="31"/>
      <c r="T73" s="31"/>
      <c r="U73" s="31"/>
      <c r="V73" s="31"/>
      <c r="W73" s="31"/>
    </row>
    <row r="74" spans="1:23" ht="15.75" customHeight="1" x14ac:dyDescent="0.3">
      <c r="A74" s="31"/>
      <c r="B74" s="183"/>
      <c r="C74" s="184"/>
      <c r="D74" s="184"/>
      <c r="E74" s="184"/>
      <c r="F74" s="184"/>
      <c r="G74" s="184"/>
      <c r="H74" s="184"/>
      <c r="I74" s="184"/>
      <c r="J74" s="184"/>
      <c r="K74" s="184"/>
      <c r="L74" s="184"/>
      <c r="M74" s="184"/>
      <c r="N74" s="184"/>
      <c r="O74" s="184"/>
      <c r="P74" s="184"/>
      <c r="Q74" s="184"/>
      <c r="R74" s="167"/>
      <c r="S74" s="31"/>
      <c r="T74" s="31"/>
      <c r="U74" s="31"/>
      <c r="V74" s="31"/>
      <c r="W74" s="31"/>
    </row>
    <row r="75" spans="1:23" ht="15.75" customHeight="1" x14ac:dyDescent="0.3">
      <c r="A75" s="31"/>
      <c r="B75" s="185"/>
      <c r="C75" s="272" t="s">
        <v>73</v>
      </c>
      <c r="D75" s="272"/>
      <c r="E75" s="272"/>
      <c r="F75" s="272"/>
      <c r="G75" s="272"/>
      <c r="H75" s="176"/>
      <c r="I75" s="277" t="s">
        <v>74</v>
      </c>
      <c r="J75" s="278"/>
      <c r="K75" s="278"/>
      <c r="L75" s="278"/>
      <c r="M75" s="278"/>
      <c r="N75" s="282">
        <f>Cover!C8</f>
        <v>0</v>
      </c>
      <c r="O75" s="283"/>
      <c r="P75" s="284"/>
      <c r="Q75" s="169"/>
      <c r="R75" s="60"/>
      <c r="S75" s="31"/>
      <c r="T75" s="31"/>
      <c r="U75" s="31"/>
      <c r="V75" s="31"/>
      <c r="W75" s="31"/>
    </row>
    <row r="76" spans="1:23" ht="15.75" hidden="1" customHeight="1" x14ac:dyDescent="0.3">
      <c r="A76" s="31"/>
      <c r="B76" s="185"/>
      <c r="C76" s="163"/>
      <c r="D76" s="163"/>
      <c r="E76" s="163"/>
      <c r="F76" s="163"/>
      <c r="G76" s="165"/>
      <c r="H76" s="176"/>
      <c r="I76" s="285" t="s">
        <v>75</v>
      </c>
      <c r="J76" s="270"/>
      <c r="K76" s="270"/>
      <c r="L76" s="270"/>
      <c r="M76" s="270"/>
      <c r="N76" s="274">
        <f>R86+R72+R66+R60+R54+R47+R38+R33+R28+R18+R86-F98</f>
        <v>0</v>
      </c>
      <c r="O76" s="274"/>
      <c r="P76" s="275"/>
      <c r="Q76" s="169"/>
      <c r="R76" s="60"/>
      <c r="S76" s="31"/>
      <c r="T76" s="31"/>
      <c r="U76" s="31"/>
      <c r="V76" s="31"/>
      <c r="W76" s="31"/>
    </row>
    <row r="77" spans="1:23" ht="15.75" hidden="1" customHeight="1" x14ac:dyDescent="0.3">
      <c r="A77" s="31"/>
      <c r="B77" s="185" t="s">
        <v>76</v>
      </c>
      <c r="C77" s="163"/>
      <c r="D77" s="163"/>
      <c r="E77" s="163"/>
      <c r="F77" s="163"/>
      <c r="G77" s="165"/>
      <c r="H77" s="176"/>
      <c r="I77" s="177"/>
      <c r="J77" s="175"/>
      <c r="K77" s="175"/>
      <c r="L77" s="175"/>
      <c r="M77" s="175"/>
      <c r="N77" s="276">
        <f>(N75+1)*N76</f>
        <v>0</v>
      </c>
      <c r="O77" s="274"/>
      <c r="P77" s="275"/>
      <c r="Q77" s="169"/>
      <c r="R77" s="60"/>
      <c r="S77" s="31"/>
      <c r="T77" s="31"/>
      <c r="U77" s="31"/>
      <c r="V77" s="31"/>
      <c r="W77" s="31"/>
    </row>
    <row r="78" spans="1:23" ht="15.75" customHeight="1" x14ac:dyDescent="0.3">
      <c r="A78" s="31"/>
      <c r="B78" s="185"/>
      <c r="C78" s="272" t="s">
        <v>77</v>
      </c>
      <c r="D78" s="272"/>
      <c r="E78" s="272"/>
      <c r="F78" s="272"/>
      <c r="G78" s="166">
        <f>F92</f>
        <v>0</v>
      </c>
      <c r="H78" s="176"/>
      <c r="I78" s="272" t="s">
        <v>78</v>
      </c>
      <c r="J78" s="272"/>
      <c r="K78" s="272"/>
      <c r="L78" s="272"/>
      <c r="M78" s="272"/>
      <c r="N78" s="273">
        <f>R87-F98</f>
        <v>0</v>
      </c>
      <c r="O78" s="273"/>
      <c r="P78" s="273"/>
      <c r="Q78" s="169"/>
      <c r="R78" s="60"/>
      <c r="S78" s="31"/>
      <c r="T78" s="31"/>
      <c r="U78" s="31"/>
      <c r="V78" s="31"/>
      <c r="W78" s="31"/>
    </row>
    <row r="79" spans="1:23" ht="15.75" customHeight="1" x14ac:dyDescent="0.3">
      <c r="A79" s="31"/>
      <c r="B79" s="185"/>
      <c r="C79" s="272" t="s">
        <v>79</v>
      </c>
      <c r="D79" s="272"/>
      <c r="E79" s="272"/>
      <c r="F79" s="272"/>
      <c r="G79" s="166">
        <f>F93+F94+F95+F96</f>
        <v>0</v>
      </c>
      <c r="H79" s="176"/>
      <c r="I79" s="177"/>
      <c r="J79" s="175"/>
      <c r="K79" s="175"/>
      <c r="L79" s="175"/>
      <c r="M79" s="175"/>
      <c r="N79" s="168"/>
      <c r="O79" s="168"/>
      <c r="P79" s="168"/>
      <c r="Q79" s="169"/>
      <c r="R79" s="60"/>
      <c r="S79" s="31"/>
      <c r="T79" s="31"/>
      <c r="U79" s="31"/>
      <c r="V79" s="31"/>
      <c r="W79" s="31"/>
    </row>
    <row r="80" spans="1:23" ht="15.75" customHeight="1" x14ac:dyDescent="0.3">
      <c r="A80" s="31"/>
      <c r="B80" s="185"/>
      <c r="C80" s="272" t="s">
        <v>80</v>
      </c>
      <c r="D80" s="272"/>
      <c r="E80" s="272"/>
      <c r="F80" s="272"/>
      <c r="G80" s="166">
        <f>R86</f>
        <v>0</v>
      </c>
      <c r="H80" s="176"/>
      <c r="I80" s="277" t="s">
        <v>81</v>
      </c>
      <c r="J80" s="278"/>
      <c r="K80" s="278"/>
      <c r="L80" s="278"/>
      <c r="M80" s="278"/>
      <c r="N80" s="279">
        <f>N78-(N78/(1+0.08))</f>
        <v>0</v>
      </c>
      <c r="O80" s="280"/>
      <c r="P80" s="281"/>
      <c r="Q80" s="169"/>
      <c r="R80" s="60"/>
      <c r="S80" s="31"/>
      <c r="T80" s="31"/>
      <c r="U80" s="31"/>
      <c r="V80" s="31"/>
      <c r="W80" s="31"/>
    </row>
    <row r="81" spans="1:23" ht="16.5" customHeight="1" x14ac:dyDescent="0.3">
      <c r="A81" s="31"/>
      <c r="B81" s="185"/>
      <c r="C81" s="176"/>
      <c r="D81" s="270"/>
      <c r="E81" s="270"/>
      <c r="F81" s="270"/>
      <c r="G81" s="176"/>
      <c r="H81" s="176"/>
      <c r="I81" s="176"/>
      <c r="J81" s="176"/>
      <c r="K81" s="176"/>
      <c r="L81" s="176"/>
      <c r="M81" s="271"/>
      <c r="N81" s="271"/>
      <c r="O81" s="271"/>
      <c r="P81" s="271"/>
      <c r="Q81" s="271"/>
      <c r="R81" s="170" t="s">
        <v>40</v>
      </c>
      <c r="S81" s="31"/>
      <c r="T81" s="31"/>
      <c r="U81" s="31"/>
      <c r="V81" s="31"/>
      <c r="W81" s="31"/>
    </row>
    <row r="82" spans="1:23" x14ac:dyDescent="0.3">
      <c r="A82" s="31"/>
      <c r="B82" s="164"/>
      <c r="C82" s="286"/>
      <c r="D82" s="286"/>
      <c r="E82" s="286"/>
      <c r="F82" s="173"/>
      <c r="G82" s="173"/>
      <c r="H82" s="173"/>
      <c r="I82" s="239" t="s">
        <v>82</v>
      </c>
      <c r="J82" s="239"/>
      <c r="K82" s="239"/>
      <c r="L82" s="239"/>
      <c r="M82" s="239"/>
      <c r="N82" s="239"/>
      <c r="O82" s="239"/>
      <c r="P82" s="239"/>
      <c r="Q82" s="240"/>
      <c r="R82" s="63"/>
      <c r="S82" s="31"/>
      <c r="T82" s="31"/>
      <c r="U82" s="31"/>
      <c r="V82" s="31"/>
      <c r="W82" s="31"/>
    </row>
    <row r="83" spans="1:23" ht="15.75" customHeight="1" x14ac:dyDescent="0.3">
      <c r="A83" s="31"/>
      <c r="B83" s="293" t="s">
        <v>83</v>
      </c>
      <c r="C83" s="294"/>
      <c r="D83" s="294"/>
      <c r="E83" s="294"/>
      <c r="F83" s="294"/>
      <c r="G83" s="294"/>
      <c r="H83" s="294"/>
      <c r="I83" s="294"/>
      <c r="J83" s="294"/>
      <c r="K83" s="294"/>
      <c r="L83" s="294"/>
      <c r="M83" s="294"/>
      <c r="N83" s="294"/>
      <c r="O83" s="294"/>
      <c r="P83" s="294"/>
      <c r="Q83" s="294"/>
      <c r="R83" s="174"/>
      <c r="S83" s="31"/>
      <c r="T83" s="31"/>
      <c r="U83" s="31"/>
      <c r="V83" s="31"/>
    </row>
    <row r="84" spans="1:23" ht="15.6" customHeight="1" x14ac:dyDescent="0.3">
      <c r="A84" s="31"/>
      <c r="B84" s="216" t="s">
        <v>84</v>
      </c>
      <c r="C84" s="217"/>
      <c r="D84" s="217"/>
      <c r="E84" s="217"/>
      <c r="F84" s="217"/>
      <c r="G84" s="217"/>
      <c r="H84" s="217"/>
      <c r="I84" s="217"/>
      <c r="J84" s="217"/>
      <c r="K84" s="217"/>
      <c r="L84" s="217"/>
      <c r="M84" s="217"/>
      <c r="N84" s="217"/>
      <c r="O84" s="217"/>
      <c r="P84" s="217"/>
      <c r="Q84" s="218"/>
      <c r="R84" s="181" t="s">
        <v>40</v>
      </c>
      <c r="S84" s="31"/>
      <c r="T84" s="31"/>
      <c r="U84" s="31"/>
      <c r="V84" s="31"/>
    </row>
    <row r="85" spans="1:23" ht="30" customHeight="1" x14ac:dyDescent="0.3">
      <c r="A85" s="31"/>
      <c r="B85" s="295"/>
      <c r="C85" s="296"/>
      <c r="D85" s="296"/>
      <c r="E85" s="296"/>
      <c r="F85" s="296"/>
      <c r="G85" s="296"/>
      <c r="H85" s="296"/>
      <c r="I85" s="296"/>
      <c r="J85" s="296"/>
      <c r="K85" s="296"/>
      <c r="L85" s="296"/>
      <c r="M85" s="296"/>
      <c r="N85" s="296"/>
      <c r="O85" s="296"/>
      <c r="P85" s="296"/>
      <c r="Q85" s="297"/>
      <c r="R85" s="65">
        <v>0</v>
      </c>
      <c r="S85" s="31"/>
      <c r="T85" s="31"/>
      <c r="U85" s="31"/>
      <c r="V85" s="31"/>
    </row>
    <row r="86" spans="1:23" ht="18.600000000000001" customHeight="1" x14ac:dyDescent="0.3">
      <c r="A86" s="31"/>
      <c r="B86" s="238" t="s">
        <v>85</v>
      </c>
      <c r="C86" s="239"/>
      <c r="D86" s="239"/>
      <c r="E86" s="239"/>
      <c r="F86" s="239"/>
      <c r="G86" s="239"/>
      <c r="H86" s="239"/>
      <c r="I86" s="239"/>
      <c r="J86" s="239"/>
      <c r="K86" s="239"/>
      <c r="L86" s="239"/>
      <c r="M86" s="239"/>
      <c r="N86" s="239"/>
      <c r="O86" s="239"/>
      <c r="P86" s="239"/>
      <c r="Q86" s="240"/>
      <c r="R86" s="64">
        <v>0</v>
      </c>
      <c r="S86" s="31"/>
      <c r="T86" s="31"/>
      <c r="U86" s="31"/>
      <c r="V86" s="31"/>
    </row>
    <row r="87" spans="1:23" ht="34.5" customHeight="1" x14ac:dyDescent="0.3">
      <c r="A87" s="31"/>
      <c r="B87" s="287" t="s">
        <v>86</v>
      </c>
      <c r="C87" s="288"/>
      <c r="D87" s="288"/>
      <c r="E87" s="288"/>
      <c r="F87" s="288"/>
      <c r="G87" s="288"/>
      <c r="H87" s="288"/>
      <c r="I87" s="288"/>
      <c r="J87" s="288"/>
      <c r="K87" s="288"/>
      <c r="L87" s="288"/>
      <c r="M87" s="288"/>
      <c r="N87" s="288"/>
      <c r="O87" s="288"/>
      <c r="P87" s="288"/>
      <c r="Q87" s="289"/>
      <c r="R87" s="66">
        <f>SUM(R86+R82+R72+R66+R60+R54+R47+R38+R33+R28+R18)</f>
        <v>0</v>
      </c>
      <c r="S87" s="31"/>
      <c r="T87" s="26"/>
      <c r="U87" s="27"/>
      <c r="V87" s="31"/>
    </row>
    <row r="88" spans="1:23" ht="34.5" customHeight="1" x14ac:dyDescent="0.3">
      <c r="A88" s="31"/>
      <c r="B88" s="31"/>
      <c r="C88" s="31"/>
      <c r="D88" s="31"/>
      <c r="E88" s="31"/>
      <c r="F88" s="31"/>
      <c r="G88" s="31"/>
      <c r="H88" s="31"/>
      <c r="I88" s="31"/>
      <c r="J88" s="31"/>
      <c r="K88" s="31"/>
      <c r="L88" s="31"/>
      <c r="M88" s="31"/>
      <c r="N88" s="31"/>
      <c r="O88" s="31"/>
      <c r="P88" s="31"/>
      <c r="Q88" s="31"/>
      <c r="R88" s="31"/>
      <c r="S88" s="31"/>
      <c r="T88" s="26" t="s">
        <v>87</v>
      </c>
      <c r="U88" s="27">
        <f>T66</f>
        <v>0</v>
      </c>
      <c r="V88" s="31"/>
    </row>
    <row r="89" spans="1:23" x14ac:dyDescent="0.3">
      <c r="A89" s="31"/>
      <c r="B89" s="31"/>
      <c r="C89" s="31"/>
      <c r="D89" s="31"/>
      <c r="E89" s="31"/>
      <c r="F89" s="31"/>
      <c r="G89" s="31"/>
      <c r="H89" s="31"/>
      <c r="I89" s="31"/>
      <c r="J89" s="31"/>
      <c r="K89" s="31"/>
      <c r="L89" s="31"/>
      <c r="M89" s="31"/>
      <c r="N89" s="31"/>
      <c r="O89" s="31"/>
      <c r="P89" s="31"/>
      <c r="Q89" s="31"/>
      <c r="R89" s="31"/>
      <c r="S89" s="31"/>
      <c r="T89" s="31"/>
      <c r="U89" s="31"/>
      <c r="V89" s="31"/>
    </row>
    <row r="90" spans="1:23" ht="18" hidden="1" customHeight="1" x14ac:dyDescent="0.3"/>
    <row r="91" spans="1:23" hidden="1" x14ac:dyDescent="0.3">
      <c r="C91" s="122" t="s">
        <v>88</v>
      </c>
      <c r="D91" s="122"/>
      <c r="E91" s="123"/>
      <c r="F91" s="124"/>
    </row>
    <row r="92" spans="1:23" hidden="1" x14ac:dyDescent="0.3">
      <c r="C92" s="122" t="s">
        <v>77</v>
      </c>
      <c r="D92" s="122"/>
      <c r="E92" s="123"/>
      <c r="F92" s="125">
        <f>R38</f>
        <v>0</v>
      </c>
    </row>
    <row r="93" spans="1:23" hidden="1" x14ac:dyDescent="0.3">
      <c r="C93" s="122" t="s">
        <v>89</v>
      </c>
      <c r="D93" s="122"/>
      <c r="E93" s="123">
        <f>R50</f>
        <v>0</v>
      </c>
      <c r="F93" s="124">
        <f>IF(E93&gt;25000,(E93-25000),0)</f>
        <v>0</v>
      </c>
    </row>
    <row r="94" spans="1:23" hidden="1" x14ac:dyDescent="0.3">
      <c r="C94" s="122" t="s">
        <v>90</v>
      </c>
      <c r="D94" s="122"/>
      <c r="E94" s="123">
        <f t="shared" ref="E94:E96" si="16">R51</f>
        <v>0</v>
      </c>
      <c r="F94" s="124">
        <f>IF(E94&gt;25000,(E94-25000),0)</f>
        <v>0</v>
      </c>
    </row>
    <row r="95" spans="1:23" hidden="1" x14ac:dyDescent="0.3">
      <c r="C95" s="122" t="s">
        <v>91</v>
      </c>
      <c r="D95" s="122"/>
      <c r="E95" s="123">
        <f t="shared" si="16"/>
        <v>0</v>
      </c>
      <c r="F95" s="124">
        <f>IF(E95&gt;25000,(E95-25000),0)</f>
        <v>0</v>
      </c>
    </row>
    <row r="96" spans="1:23" hidden="1" x14ac:dyDescent="0.3">
      <c r="C96" s="122" t="s">
        <v>92</v>
      </c>
      <c r="D96" s="122"/>
      <c r="E96" s="123">
        <f t="shared" si="16"/>
        <v>0</v>
      </c>
      <c r="F96" s="124">
        <f>IF(E96&gt;25000,(E96-25000),0)</f>
        <v>0</v>
      </c>
    </row>
    <row r="97" spans="3:6" hidden="1" x14ac:dyDescent="0.3">
      <c r="C97" s="122" t="s">
        <v>80</v>
      </c>
      <c r="D97" s="122"/>
      <c r="E97" s="123"/>
      <c r="F97" s="125">
        <f>R86</f>
        <v>0</v>
      </c>
    </row>
    <row r="98" spans="3:6" hidden="1" x14ac:dyDescent="0.3">
      <c r="F98" s="126">
        <f>SUM(F92:F97)</f>
        <v>0</v>
      </c>
    </row>
    <row r="99" spans="3:6" hidden="1" x14ac:dyDescent="0.3"/>
    <row r="100" spans="3:6" hidden="1" x14ac:dyDescent="0.3"/>
  </sheetData>
  <sheetProtection algorithmName="SHA-512" hashValue="yNdOKkDre10FXqRNXiCitp07SoqAHaBJUUqpJ+onpsgOAodcqIOAHTGkrz9odvJrVRJw7K8AxTsfOqOQPYYcWg==" saltValue="hC9NSGNNjbK1T/QxWkQ+fg==" spinCount="100000" sheet="1" formatCells="0" formatRows="0" insertRows="0" deleteRows="0" selectLockedCells="1"/>
  <mergeCells count="151">
    <mergeCell ref="C82:E82"/>
    <mergeCell ref="I82:Q82"/>
    <mergeCell ref="B87:Q87"/>
    <mergeCell ref="B2:R2"/>
    <mergeCell ref="B83:Q83"/>
    <mergeCell ref="B84:Q84"/>
    <mergeCell ref="B85:Q85"/>
    <mergeCell ref="B86:Q86"/>
    <mergeCell ref="B70:C70"/>
    <mergeCell ref="D70:Q70"/>
    <mergeCell ref="B71:C71"/>
    <mergeCell ref="D71:Q71"/>
    <mergeCell ref="B72:Q72"/>
    <mergeCell ref="B66:P66"/>
    <mergeCell ref="B67:R67"/>
    <mergeCell ref="B68:C68"/>
    <mergeCell ref="D68:Q68"/>
    <mergeCell ref="B69:C69"/>
    <mergeCell ref="D69:Q69"/>
    <mergeCell ref="B73:R73"/>
    <mergeCell ref="B64:C64"/>
    <mergeCell ref="B61:R61"/>
    <mergeCell ref="B65:C65"/>
    <mergeCell ref="D65:E65"/>
    <mergeCell ref="F65:M65"/>
    <mergeCell ref="D64:E64"/>
    <mergeCell ref="F64:M64"/>
    <mergeCell ref="D81:F81"/>
    <mergeCell ref="M81:Q81"/>
    <mergeCell ref="I78:M78"/>
    <mergeCell ref="N78:P78"/>
    <mergeCell ref="N76:P76"/>
    <mergeCell ref="N77:P77"/>
    <mergeCell ref="C78:F78"/>
    <mergeCell ref="C79:F79"/>
    <mergeCell ref="C80:F80"/>
    <mergeCell ref="I80:M80"/>
    <mergeCell ref="N80:P80"/>
    <mergeCell ref="C75:G75"/>
    <mergeCell ref="I75:M75"/>
    <mergeCell ref="N75:P75"/>
    <mergeCell ref="I76:M76"/>
    <mergeCell ref="F42:Q42"/>
    <mergeCell ref="B52:C52"/>
    <mergeCell ref="D52:E52"/>
    <mergeCell ref="F52:M52"/>
    <mergeCell ref="D49:E49"/>
    <mergeCell ref="B45:C45"/>
    <mergeCell ref="D45:Q45"/>
    <mergeCell ref="B47:Q47"/>
    <mergeCell ref="B48:R48"/>
    <mergeCell ref="B49:C49"/>
    <mergeCell ref="C46:E46"/>
    <mergeCell ref="F46:Q46"/>
    <mergeCell ref="B50:C50"/>
    <mergeCell ref="F50:M50"/>
    <mergeCell ref="D50:E50"/>
    <mergeCell ref="F49:M49"/>
    <mergeCell ref="B51:C51"/>
    <mergeCell ref="D51:E51"/>
    <mergeCell ref="D43:Q43"/>
    <mergeCell ref="F51:M51"/>
    <mergeCell ref="H22:K22"/>
    <mergeCell ref="H23:K23"/>
    <mergeCell ref="H24:K24"/>
    <mergeCell ref="H25:K25"/>
    <mergeCell ref="H26:K26"/>
    <mergeCell ref="H27:K27"/>
    <mergeCell ref="H20:K20"/>
    <mergeCell ref="D36:P36"/>
    <mergeCell ref="B37:C37"/>
    <mergeCell ref="D37:P37"/>
    <mergeCell ref="B25:C25"/>
    <mergeCell ref="D25:G25"/>
    <mergeCell ref="B26:C26"/>
    <mergeCell ref="D26:G26"/>
    <mergeCell ref="B27:C27"/>
    <mergeCell ref="D27:G27"/>
    <mergeCell ref="B22:C22"/>
    <mergeCell ref="D22:G22"/>
    <mergeCell ref="B23:C23"/>
    <mergeCell ref="D23:G23"/>
    <mergeCell ref="B24:C24"/>
    <mergeCell ref="D24:G24"/>
    <mergeCell ref="B36:C36"/>
    <mergeCell ref="B28:P28"/>
    <mergeCell ref="B3:R3"/>
    <mergeCell ref="B11:C11"/>
    <mergeCell ref="B13:R13"/>
    <mergeCell ref="B17:C17"/>
    <mergeCell ref="D17:G17"/>
    <mergeCell ref="B18:P18"/>
    <mergeCell ref="B19:R19"/>
    <mergeCell ref="D20:G20"/>
    <mergeCell ref="B21:C21"/>
    <mergeCell ref="D21:G21"/>
    <mergeCell ref="B20:C20"/>
    <mergeCell ref="B14:C14"/>
    <mergeCell ref="D14:G14"/>
    <mergeCell ref="B15:C15"/>
    <mergeCell ref="D15:G15"/>
    <mergeCell ref="B16:C16"/>
    <mergeCell ref="D16:G16"/>
    <mergeCell ref="B5:D5"/>
    <mergeCell ref="B7:D7"/>
    <mergeCell ref="B9:D9"/>
    <mergeCell ref="H21:K21"/>
    <mergeCell ref="B63:C63"/>
    <mergeCell ref="D63:E63"/>
    <mergeCell ref="F63:M63"/>
    <mergeCell ref="B62:C62"/>
    <mergeCell ref="B53:C53"/>
    <mergeCell ref="D53:E53"/>
    <mergeCell ref="F53:M53"/>
    <mergeCell ref="B59:C59"/>
    <mergeCell ref="D59:Q59"/>
    <mergeCell ref="B60:Q60"/>
    <mergeCell ref="B56:C56"/>
    <mergeCell ref="D56:Q56"/>
    <mergeCell ref="B57:C57"/>
    <mergeCell ref="D57:Q57"/>
    <mergeCell ref="B58:C58"/>
    <mergeCell ref="D58:Q58"/>
    <mergeCell ref="B54:Q54"/>
    <mergeCell ref="B55:R55"/>
    <mergeCell ref="D62:E62"/>
    <mergeCell ref="F62:M62"/>
    <mergeCell ref="B29:R29"/>
    <mergeCell ref="B30:C30"/>
    <mergeCell ref="D30:G30"/>
    <mergeCell ref="B31:C31"/>
    <mergeCell ref="D31:G31"/>
    <mergeCell ref="H30:K30"/>
    <mergeCell ref="H31:K31"/>
    <mergeCell ref="C44:E44"/>
    <mergeCell ref="F44:Q44"/>
    <mergeCell ref="B32:C32"/>
    <mergeCell ref="D32:G32"/>
    <mergeCell ref="B33:P33"/>
    <mergeCell ref="B34:R34"/>
    <mergeCell ref="B35:C35"/>
    <mergeCell ref="D35:P35"/>
    <mergeCell ref="H32:K32"/>
    <mergeCell ref="B40:C40"/>
    <mergeCell ref="D40:Q40"/>
    <mergeCell ref="B41:C41"/>
    <mergeCell ref="D41:Q41"/>
    <mergeCell ref="B43:C43"/>
    <mergeCell ref="B38:Q38"/>
    <mergeCell ref="B39:R39"/>
    <mergeCell ref="C42:E42"/>
  </mergeCells>
  <conditionalFormatting sqref="R82">
    <cfRule type="cellIs" dxfId="22" priority="3" operator="greaterThan">
      <formula>$N$80</formula>
    </cfRule>
    <cfRule type="cellIs" dxfId="21" priority="1" operator="greaterThan">
      <formula>$N$80</formula>
    </cfRule>
  </conditionalFormatting>
  <conditionalFormatting sqref="R82">
    <cfRule type="cellIs" dxfId="20" priority="4" operator="greaterThan">
      <formula>#REF!</formula>
    </cfRule>
  </conditionalFormatting>
  <pageMargins left="0.25" right="0.25" top="0.75" bottom="0.75" header="0.3" footer="0.3"/>
  <pageSetup scale="72" fitToHeight="50" orientation="landscape" r:id="rId1"/>
  <headerFooter>
    <oddFooter>Page &amp;P of &amp;N</oddFooter>
  </headerFooter>
  <rowBreaks count="3" manualBreakCount="3">
    <brk id="23" max="18" man="1"/>
    <brk id="47" max="16383" man="1"/>
    <brk id="66"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'DROP-DOWNS'!$J$2:$J$3</xm:f>
          </x14:formula1>
          <xm:sqref>B50:C53</xm:sqref>
        </x14:dataValidation>
        <x14:dataValidation type="list" allowBlank="1" showInputMessage="1" showErrorMessage="1" xr:uid="{00000000-0002-0000-0100-000001000000}">
          <x14:formula1>
            <xm:f>'DROP-DOWNS'!$L$2:$L$3</xm:f>
          </x14:formula1>
          <xm:sqref>B63:C65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sheetPr>
  <dimension ref="A1:V86"/>
  <sheetViews>
    <sheetView showGridLines="0" zoomScaleNormal="100" workbookViewId="0"/>
  </sheetViews>
  <sheetFormatPr defaultRowHeight="16.5" x14ac:dyDescent="0.3"/>
  <cols>
    <col min="1" max="1" width="3.42578125" customWidth="1"/>
    <col min="2" max="2" width="8.140625" customWidth="1"/>
    <col min="3" max="3" width="8.42578125" customWidth="1"/>
    <col min="4" max="4" width="11.85546875" customWidth="1"/>
    <col min="5" max="5" width="11.85546875" style="1" customWidth="1"/>
    <col min="6" max="6" width="11.85546875" style="6" customWidth="1"/>
    <col min="7" max="11" width="11.85546875" style="5" customWidth="1"/>
    <col min="12" max="12" width="7.85546875" style="4" customWidth="1"/>
    <col min="13" max="13" width="7.85546875" style="2" customWidth="1"/>
    <col min="14" max="14" width="7.42578125" style="4" customWidth="1"/>
    <col min="15" max="15" width="10.85546875" style="3" hidden="1" customWidth="1"/>
    <col min="16" max="16" width="10.5703125" style="6" customWidth="1"/>
    <col min="17" max="17" width="10.85546875" hidden="1" customWidth="1"/>
    <col min="18" max="18" width="12.85546875" customWidth="1"/>
    <col min="19" max="19" width="3.5703125" style="23" customWidth="1"/>
    <col min="20" max="21" width="20.7109375" hidden="1" customWidth="1"/>
    <col min="22" max="22" width="4.28515625" customWidth="1"/>
  </cols>
  <sheetData>
    <row r="1" spans="1:22" x14ac:dyDescent="0.3">
      <c r="A1" s="31"/>
      <c r="B1" s="31"/>
      <c r="C1" s="31"/>
      <c r="D1" s="31"/>
      <c r="E1" s="31"/>
      <c r="F1" s="31"/>
      <c r="G1" s="31"/>
      <c r="H1" s="31"/>
      <c r="I1" s="31"/>
      <c r="J1" s="31"/>
      <c r="K1" s="31"/>
      <c r="L1" s="31"/>
      <c r="M1" s="31"/>
      <c r="N1" s="31"/>
      <c r="O1" s="31"/>
      <c r="P1" s="31"/>
      <c r="Q1" s="31"/>
      <c r="R1" s="31"/>
      <c r="S1" s="31"/>
      <c r="T1" s="31"/>
      <c r="U1" s="31"/>
      <c r="V1" s="31"/>
    </row>
    <row r="2" spans="1:22" ht="29.45" customHeight="1" x14ac:dyDescent="0.3">
      <c r="A2" s="31"/>
      <c r="B2" s="290"/>
      <c r="C2" s="291"/>
      <c r="D2" s="291"/>
      <c r="E2" s="291"/>
      <c r="F2" s="291"/>
      <c r="G2" s="291"/>
      <c r="H2" s="291"/>
      <c r="I2" s="291"/>
      <c r="J2" s="291"/>
      <c r="K2" s="291"/>
      <c r="L2" s="291"/>
      <c r="M2" s="291"/>
      <c r="N2" s="291"/>
      <c r="O2" s="291"/>
      <c r="P2" s="291"/>
      <c r="Q2" s="291"/>
      <c r="R2" s="292"/>
      <c r="S2" s="31"/>
      <c r="T2" s="31"/>
      <c r="U2" s="31"/>
      <c r="V2" s="31"/>
    </row>
    <row r="3" spans="1:22" ht="29.45" customHeight="1" x14ac:dyDescent="0.3">
      <c r="A3" s="31"/>
      <c r="B3" s="250" t="s">
        <v>93</v>
      </c>
      <c r="C3" s="251"/>
      <c r="D3" s="251"/>
      <c r="E3" s="251"/>
      <c r="F3" s="251"/>
      <c r="G3" s="251"/>
      <c r="H3" s="251"/>
      <c r="I3" s="251"/>
      <c r="J3" s="251"/>
      <c r="K3" s="251"/>
      <c r="L3" s="251"/>
      <c r="M3" s="251"/>
      <c r="N3" s="251"/>
      <c r="O3" s="251"/>
      <c r="P3" s="251"/>
      <c r="Q3" s="251"/>
      <c r="R3" s="252"/>
      <c r="S3" s="31"/>
      <c r="T3" s="31"/>
      <c r="U3" s="31"/>
      <c r="V3" s="31"/>
    </row>
    <row r="4" spans="1:22" ht="8.25" customHeight="1" x14ac:dyDescent="0.3">
      <c r="A4" s="31"/>
      <c r="B4" s="31"/>
      <c r="C4" s="31"/>
      <c r="D4" s="31"/>
      <c r="E4" s="31"/>
      <c r="F4" s="31"/>
      <c r="G4" s="31"/>
      <c r="H4" s="31"/>
      <c r="I4" s="31"/>
      <c r="J4" s="31"/>
      <c r="K4" s="31"/>
      <c r="L4" s="31"/>
      <c r="M4" s="31"/>
      <c r="N4" s="31"/>
      <c r="O4" s="31"/>
      <c r="P4" s="31"/>
      <c r="Q4" s="31"/>
      <c r="R4" s="31"/>
      <c r="S4" s="31"/>
      <c r="T4" s="31"/>
      <c r="U4" s="31"/>
      <c r="V4" s="31"/>
    </row>
    <row r="5" spans="1:22" ht="21" hidden="1" customHeight="1" x14ac:dyDescent="0.3">
      <c r="A5" s="31"/>
      <c r="B5" s="256" t="s">
        <v>8</v>
      </c>
      <c r="C5" s="257"/>
      <c r="D5" s="258"/>
      <c r="E5" s="30">
        <f>Cover!C7</f>
        <v>0</v>
      </c>
      <c r="F5" s="31"/>
      <c r="G5" s="31"/>
      <c r="H5" s="31"/>
      <c r="I5" s="31"/>
      <c r="J5" s="31"/>
      <c r="K5" s="31"/>
      <c r="L5" s="31"/>
      <c r="M5" s="31"/>
      <c r="N5" s="31"/>
      <c r="O5" s="31"/>
      <c r="P5" s="31"/>
      <c r="Q5" s="31"/>
      <c r="R5" s="31"/>
      <c r="S5" s="31"/>
      <c r="T5" s="31"/>
      <c r="U5" s="31"/>
      <c r="V5" s="31"/>
    </row>
    <row r="6" spans="1:22" ht="8.25" hidden="1" customHeight="1" x14ac:dyDescent="0.3">
      <c r="A6" s="31"/>
      <c r="B6" s="31"/>
      <c r="C6" s="31"/>
      <c r="E6" s="31"/>
      <c r="F6" s="31"/>
      <c r="G6" s="31"/>
      <c r="H6" s="31"/>
      <c r="I6" s="31"/>
      <c r="J6" s="31"/>
      <c r="K6" s="31"/>
      <c r="L6" s="31"/>
      <c r="M6" s="31"/>
      <c r="N6" s="31"/>
      <c r="O6" s="31"/>
      <c r="P6" s="31"/>
      <c r="Q6" s="31"/>
      <c r="R6" s="31"/>
      <c r="S6" s="31"/>
      <c r="T6" s="31"/>
      <c r="U6" s="31"/>
      <c r="V6" s="31"/>
    </row>
    <row r="7" spans="1:22" ht="21" hidden="1" customHeight="1" x14ac:dyDescent="0.3">
      <c r="A7" s="31"/>
      <c r="B7" s="256" t="s">
        <v>9</v>
      </c>
      <c r="C7" s="257"/>
      <c r="D7" s="258"/>
      <c r="E7" s="30" t="e">
        <f>Cover!#REF!</f>
        <v>#REF!</v>
      </c>
      <c r="F7" s="31"/>
      <c r="G7" s="31"/>
      <c r="H7" s="31"/>
      <c r="I7" s="31"/>
      <c r="J7" s="31"/>
      <c r="K7" s="31"/>
      <c r="L7" s="31"/>
      <c r="M7" s="31"/>
      <c r="N7" s="31"/>
      <c r="O7" s="31"/>
      <c r="P7" s="31"/>
      <c r="Q7" s="31"/>
      <c r="R7" s="31"/>
      <c r="S7" s="31"/>
      <c r="T7" s="31"/>
      <c r="U7" s="31"/>
      <c r="V7" s="31"/>
    </row>
    <row r="8" spans="1:22" ht="8.25" hidden="1" customHeight="1" x14ac:dyDescent="0.3">
      <c r="A8" s="31"/>
      <c r="B8" s="31"/>
      <c r="C8" s="31"/>
      <c r="E8" s="31"/>
      <c r="F8" s="31"/>
      <c r="G8" s="31"/>
      <c r="H8" s="31"/>
      <c r="I8" s="31"/>
      <c r="J8" s="31"/>
      <c r="K8" s="31"/>
      <c r="L8" s="31"/>
      <c r="M8" s="31"/>
      <c r="N8" s="31"/>
      <c r="O8" s="31"/>
      <c r="P8" s="31"/>
      <c r="Q8" s="31"/>
      <c r="R8" s="31"/>
      <c r="S8" s="31"/>
      <c r="T8" s="31"/>
      <c r="U8" s="31"/>
      <c r="V8" s="31"/>
    </row>
    <row r="9" spans="1:22" ht="21" hidden="1" customHeight="1" x14ac:dyDescent="0.3">
      <c r="A9" s="31"/>
      <c r="B9" s="256" t="s">
        <v>10</v>
      </c>
      <c r="C9" s="257"/>
      <c r="D9" s="258"/>
      <c r="E9" s="30" t="e">
        <f>E5+E7</f>
        <v>#REF!</v>
      </c>
      <c r="F9" s="31"/>
      <c r="G9" s="31"/>
      <c r="H9" s="31"/>
      <c r="I9" s="31"/>
      <c r="J9" s="31"/>
      <c r="K9" s="31"/>
      <c r="L9" s="31"/>
      <c r="M9" s="31"/>
      <c r="N9" s="31"/>
      <c r="O9" s="31"/>
      <c r="P9" s="31"/>
      <c r="Q9" s="31"/>
      <c r="R9" s="31"/>
      <c r="S9" s="31"/>
      <c r="T9" s="31"/>
      <c r="U9" s="31"/>
      <c r="V9" s="31"/>
    </row>
    <row r="10" spans="1:22" ht="8.25" hidden="1" customHeight="1" x14ac:dyDescent="0.3">
      <c r="A10" s="31"/>
      <c r="B10" s="31"/>
      <c r="C10" s="31"/>
      <c r="D10" s="31"/>
      <c r="E10" s="31"/>
      <c r="F10" s="31"/>
      <c r="G10" s="31"/>
      <c r="H10" s="31"/>
      <c r="I10" s="31"/>
      <c r="J10" s="31"/>
      <c r="K10" s="31"/>
      <c r="L10" s="31"/>
      <c r="M10" s="31"/>
      <c r="N10" s="31"/>
      <c r="O10" s="31"/>
      <c r="P10" s="31"/>
      <c r="Q10" s="31"/>
      <c r="R10" s="31"/>
      <c r="S10" s="31"/>
      <c r="T10" s="31"/>
      <c r="U10" s="31"/>
      <c r="V10" s="31"/>
    </row>
    <row r="11" spans="1:22" x14ac:dyDescent="0.3">
      <c r="A11" s="31"/>
      <c r="B11" s="313" t="s">
        <v>11</v>
      </c>
      <c r="C11" s="314"/>
      <c r="D11" s="87">
        <f>' Budget'!D11</f>
        <v>0</v>
      </c>
      <c r="E11" s="31"/>
      <c r="F11" s="31"/>
      <c r="G11" s="31"/>
      <c r="H11" s="31"/>
      <c r="I11" s="31"/>
      <c r="J11" s="31"/>
      <c r="K11" s="31"/>
      <c r="L11" s="31"/>
      <c r="M11" s="31"/>
      <c r="N11" s="31"/>
      <c r="O11" s="31"/>
      <c r="P11" s="31"/>
      <c r="Q11" s="31"/>
      <c r="R11" s="31"/>
      <c r="S11" s="31"/>
      <c r="T11" s="31"/>
      <c r="U11" s="31"/>
      <c r="V11" s="31"/>
    </row>
    <row r="12" spans="1:22" ht="9" customHeight="1" x14ac:dyDescent="0.3">
      <c r="A12" s="31"/>
      <c r="B12" s="31"/>
      <c r="C12" s="31"/>
      <c r="D12" s="31"/>
      <c r="E12" s="31"/>
      <c r="F12" s="31"/>
      <c r="G12" s="31"/>
      <c r="H12" s="31"/>
      <c r="I12" s="31"/>
      <c r="J12" s="31"/>
      <c r="K12" s="31"/>
      <c r="L12" s="31"/>
      <c r="M12" s="31"/>
      <c r="N12" s="31"/>
      <c r="O12" s="31"/>
      <c r="P12" s="31"/>
      <c r="Q12" s="31"/>
      <c r="R12" s="31"/>
      <c r="S12" s="31"/>
      <c r="T12" s="31"/>
      <c r="U12" s="31"/>
      <c r="V12" s="31"/>
    </row>
    <row r="13" spans="1:22" ht="15.75" customHeight="1" x14ac:dyDescent="0.3">
      <c r="A13" s="31"/>
      <c r="B13" s="244" t="s">
        <v>12</v>
      </c>
      <c r="C13" s="245"/>
      <c r="D13" s="245"/>
      <c r="E13" s="245"/>
      <c r="F13" s="245"/>
      <c r="G13" s="245"/>
      <c r="H13" s="245"/>
      <c r="I13" s="245"/>
      <c r="J13" s="245"/>
      <c r="K13" s="245"/>
      <c r="L13" s="245"/>
      <c r="M13" s="245"/>
      <c r="N13" s="245"/>
      <c r="O13" s="245"/>
      <c r="P13" s="245"/>
      <c r="Q13" s="245"/>
      <c r="R13" s="246"/>
      <c r="S13" s="31"/>
      <c r="T13" s="31"/>
      <c r="U13" s="31"/>
      <c r="V13" s="31"/>
    </row>
    <row r="14" spans="1:22" ht="42.75" x14ac:dyDescent="0.3">
      <c r="A14" s="31"/>
      <c r="B14" s="210" t="s">
        <v>13</v>
      </c>
      <c r="C14" s="211"/>
      <c r="D14" s="210" t="s">
        <v>14</v>
      </c>
      <c r="E14" s="212"/>
      <c r="F14" s="212"/>
      <c r="G14" s="211"/>
      <c r="H14" s="181" t="s">
        <v>15</v>
      </c>
      <c r="I14" s="181" t="s">
        <v>16</v>
      </c>
      <c r="J14" s="181" t="s">
        <v>17</v>
      </c>
      <c r="K14" s="181"/>
      <c r="L14" s="182" t="s">
        <v>18</v>
      </c>
      <c r="M14" s="182" t="s">
        <v>19</v>
      </c>
      <c r="N14" s="182" t="s">
        <v>20</v>
      </c>
      <c r="O14" s="182" t="s">
        <v>21</v>
      </c>
      <c r="P14" s="182" t="s">
        <v>22</v>
      </c>
      <c r="Q14" s="182" t="s">
        <v>23</v>
      </c>
      <c r="R14" s="182" t="s">
        <v>24</v>
      </c>
      <c r="S14" s="31"/>
      <c r="T14" s="31"/>
      <c r="U14" s="31"/>
      <c r="V14" s="31"/>
    </row>
    <row r="15" spans="1:22" s="7" customFormat="1" ht="78.599999999999994" customHeight="1" x14ac:dyDescent="0.3">
      <c r="A15" s="31"/>
      <c r="B15" s="254"/>
      <c r="C15" s="255"/>
      <c r="D15" s="213"/>
      <c r="E15" s="215"/>
      <c r="F15" s="215"/>
      <c r="G15" s="214"/>
      <c r="H15" s="179"/>
      <c r="I15" s="179"/>
      <c r="J15" s="179"/>
      <c r="K15" s="181"/>
      <c r="L15" s="35"/>
      <c r="M15" s="36"/>
      <c r="N15" s="172" t="e">
        <f>L15/$D$11</f>
        <v>#DIV/0!</v>
      </c>
      <c r="O15" s="37">
        <f>L15*M15</f>
        <v>0</v>
      </c>
      <c r="P15" s="38"/>
      <c r="Q15" s="37">
        <f>O15*P15</f>
        <v>0</v>
      </c>
      <c r="R15" s="39">
        <f>ROUND(O15,0)</f>
        <v>0</v>
      </c>
      <c r="S15" s="31"/>
      <c r="T15" s="31"/>
      <c r="U15" s="31"/>
      <c r="V15" s="31"/>
    </row>
    <row r="16" spans="1:22" s="7" customFormat="1" ht="78.599999999999994" customHeight="1" x14ac:dyDescent="0.3">
      <c r="A16" s="31"/>
      <c r="B16" s="254"/>
      <c r="C16" s="255"/>
      <c r="D16" s="213"/>
      <c r="E16" s="215"/>
      <c r="F16" s="215"/>
      <c r="G16" s="214"/>
      <c r="H16" s="179"/>
      <c r="I16" s="179"/>
      <c r="J16" s="179"/>
      <c r="K16" s="181"/>
      <c r="L16" s="35"/>
      <c r="M16" s="36"/>
      <c r="N16" s="172" t="e">
        <f t="shared" ref="N16:N17" si="0">L16/$D$11</f>
        <v>#DIV/0!</v>
      </c>
      <c r="O16" s="37">
        <f>L16*M16</f>
        <v>0</v>
      </c>
      <c r="P16" s="38"/>
      <c r="Q16" s="37">
        <f>O16*P16</f>
        <v>0</v>
      </c>
      <c r="R16" s="39">
        <f t="shared" ref="R16:R17" si="1">ROUND(O16,0)</f>
        <v>0</v>
      </c>
      <c r="S16" s="31"/>
      <c r="T16" s="31"/>
      <c r="U16" s="31"/>
      <c r="V16" s="31"/>
    </row>
    <row r="17" spans="1:22" s="7" customFormat="1" ht="78.599999999999994" customHeight="1" x14ac:dyDescent="0.3">
      <c r="A17" s="31"/>
      <c r="B17" s="254"/>
      <c r="C17" s="255"/>
      <c r="D17" s="213"/>
      <c r="E17" s="215"/>
      <c r="F17" s="215"/>
      <c r="G17" s="214"/>
      <c r="H17" s="179"/>
      <c r="I17" s="179"/>
      <c r="J17" s="179"/>
      <c r="K17" s="181"/>
      <c r="L17" s="35"/>
      <c r="M17" s="36"/>
      <c r="N17" s="172" t="e">
        <f t="shared" si="0"/>
        <v>#DIV/0!</v>
      </c>
      <c r="O17" s="37">
        <f>L17*M17</f>
        <v>0</v>
      </c>
      <c r="P17" s="38"/>
      <c r="Q17" s="37">
        <f>O17*P17</f>
        <v>0</v>
      </c>
      <c r="R17" s="39">
        <f t="shared" si="1"/>
        <v>0</v>
      </c>
      <c r="S17" s="31"/>
      <c r="T17" s="31"/>
      <c r="U17" s="31"/>
      <c r="V17" s="31"/>
    </row>
    <row r="18" spans="1:22" ht="18.600000000000001" customHeight="1" x14ac:dyDescent="0.3">
      <c r="A18" s="31"/>
      <c r="B18" s="238" t="s">
        <v>26</v>
      </c>
      <c r="C18" s="239"/>
      <c r="D18" s="239"/>
      <c r="E18" s="239"/>
      <c r="F18" s="239"/>
      <c r="G18" s="239"/>
      <c r="H18" s="239"/>
      <c r="I18" s="239"/>
      <c r="J18" s="239"/>
      <c r="K18" s="239"/>
      <c r="L18" s="239"/>
      <c r="M18" s="239"/>
      <c r="N18" s="239"/>
      <c r="O18" s="239"/>
      <c r="P18" s="240"/>
      <c r="Q18" s="33">
        <f>SUM(Q15:Q17)</f>
        <v>0</v>
      </c>
      <c r="R18" s="40">
        <f>SUM(R15:R17)</f>
        <v>0</v>
      </c>
      <c r="S18" s="31"/>
      <c r="T18" s="31">
        <f>Q18</f>
        <v>0</v>
      </c>
      <c r="U18" s="31"/>
      <c r="V18" s="31" t="b">
        <f>R18=Q18</f>
        <v>1</v>
      </c>
    </row>
    <row r="19" spans="1:22" ht="15.75" customHeight="1" x14ac:dyDescent="0.3">
      <c r="A19" s="31"/>
      <c r="B19" s="244" t="s">
        <v>27</v>
      </c>
      <c r="C19" s="245"/>
      <c r="D19" s="245"/>
      <c r="E19" s="245"/>
      <c r="F19" s="245"/>
      <c r="G19" s="245"/>
      <c r="H19" s="245"/>
      <c r="I19" s="245"/>
      <c r="J19" s="245"/>
      <c r="K19" s="245"/>
      <c r="L19" s="245"/>
      <c r="M19" s="245"/>
      <c r="N19" s="245"/>
      <c r="O19" s="245"/>
      <c r="P19" s="245"/>
      <c r="Q19" s="245"/>
      <c r="R19" s="246"/>
      <c r="S19" s="31"/>
      <c r="T19" s="31"/>
      <c r="U19" s="31"/>
      <c r="V19" s="31"/>
    </row>
    <row r="20" spans="1:22" ht="66" customHeight="1" x14ac:dyDescent="0.3">
      <c r="A20" s="31"/>
      <c r="B20" s="210" t="s">
        <v>13</v>
      </c>
      <c r="C20" s="211"/>
      <c r="D20" s="229" t="s">
        <v>28</v>
      </c>
      <c r="E20" s="230"/>
      <c r="F20" s="230"/>
      <c r="G20" s="231"/>
      <c r="H20" s="315"/>
      <c r="I20" s="316"/>
      <c r="J20" s="316"/>
      <c r="K20" s="317"/>
      <c r="L20" s="182" t="s">
        <v>18</v>
      </c>
      <c r="M20" s="182" t="s">
        <v>19</v>
      </c>
      <c r="N20" s="182" t="s">
        <v>20</v>
      </c>
      <c r="O20" s="182" t="s">
        <v>21</v>
      </c>
      <c r="P20" s="182" t="s">
        <v>22</v>
      </c>
      <c r="Q20" s="182" t="s">
        <v>29</v>
      </c>
      <c r="R20" s="182" t="s">
        <v>30</v>
      </c>
      <c r="S20" s="31"/>
      <c r="T20" s="31"/>
      <c r="U20" s="31"/>
      <c r="V20" s="31"/>
    </row>
    <row r="21" spans="1:22" s="7" customFormat="1" ht="60" customHeight="1" x14ac:dyDescent="0.3">
      <c r="A21" s="31"/>
      <c r="B21" s="254"/>
      <c r="C21" s="255"/>
      <c r="D21" s="213"/>
      <c r="E21" s="215"/>
      <c r="F21" s="215"/>
      <c r="G21" s="214"/>
      <c r="H21" s="259"/>
      <c r="I21" s="260"/>
      <c r="J21" s="260"/>
      <c r="K21" s="261"/>
      <c r="L21" s="35"/>
      <c r="M21" s="36"/>
      <c r="N21" s="172" t="e">
        <f t="shared" ref="N21:N27" si="2">L21/$D$11</f>
        <v>#DIV/0!</v>
      </c>
      <c r="O21" s="37">
        <f t="shared" ref="O21:O27" si="3">L21*M21</f>
        <v>0</v>
      </c>
      <c r="P21" s="38"/>
      <c r="Q21" s="41">
        <f t="shared" ref="Q21:Q27" si="4">O21*P21</f>
        <v>0</v>
      </c>
      <c r="R21" s="39">
        <f t="shared" ref="R21:R22" si="5">ROUND(O21,0)</f>
        <v>0</v>
      </c>
      <c r="S21" s="31"/>
      <c r="T21" s="31"/>
      <c r="U21" s="31"/>
      <c r="V21" s="31"/>
    </row>
    <row r="22" spans="1:22" s="7" customFormat="1" ht="60" customHeight="1" x14ac:dyDescent="0.3">
      <c r="A22" s="31"/>
      <c r="B22" s="254"/>
      <c r="C22" s="255"/>
      <c r="D22" s="213"/>
      <c r="E22" s="215"/>
      <c r="F22" s="215"/>
      <c r="G22" s="214"/>
      <c r="H22" s="259"/>
      <c r="I22" s="260"/>
      <c r="J22" s="260"/>
      <c r="K22" s="261"/>
      <c r="L22" s="35"/>
      <c r="M22" s="36"/>
      <c r="N22" s="172" t="e">
        <f t="shared" si="2"/>
        <v>#DIV/0!</v>
      </c>
      <c r="O22" s="37">
        <f t="shared" si="3"/>
        <v>0</v>
      </c>
      <c r="P22" s="38"/>
      <c r="Q22" s="41">
        <f t="shared" si="4"/>
        <v>0</v>
      </c>
      <c r="R22" s="39">
        <f t="shared" si="5"/>
        <v>0</v>
      </c>
      <c r="S22" s="31"/>
      <c r="T22" s="31"/>
      <c r="U22" s="31"/>
      <c r="V22" s="31"/>
    </row>
    <row r="23" spans="1:22" s="7" customFormat="1" ht="60" customHeight="1" x14ac:dyDescent="0.3">
      <c r="A23" s="31"/>
      <c r="B23" s="254"/>
      <c r="C23" s="255"/>
      <c r="D23" s="213"/>
      <c r="E23" s="215"/>
      <c r="F23" s="215"/>
      <c r="G23" s="214"/>
      <c r="H23" s="259"/>
      <c r="I23" s="260"/>
      <c r="J23" s="260"/>
      <c r="K23" s="261"/>
      <c r="L23" s="35"/>
      <c r="M23" s="36"/>
      <c r="N23" s="172" t="e">
        <f t="shared" si="2"/>
        <v>#DIV/0!</v>
      </c>
      <c r="O23" s="37">
        <f t="shared" si="3"/>
        <v>0</v>
      </c>
      <c r="P23" s="38"/>
      <c r="Q23" s="41">
        <f t="shared" si="4"/>
        <v>0</v>
      </c>
      <c r="R23" s="39">
        <f>ROUND(O23,0)</f>
        <v>0</v>
      </c>
      <c r="S23" s="31"/>
      <c r="T23" s="31"/>
      <c r="U23" s="31"/>
      <c r="V23" s="31"/>
    </row>
    <row r="24" spans="1:22" s="7" customFormat="1" ht="60" customHeight="1" x14ac:dyDescent="0.3">
      <c r="A24" s="31"/>
      <c r="B24" s="254"/>
      <c r="C24" s="255"/>
      <c r="D24" s="213"/>
      <c r="E24" s="215"/>
      <c r="F24" s="215"/>
      <c r="G24" s="214"/>
      <c r="H24" s="259"/>
      <c r="I24" s="260"/>
      <c r="J24" s="260"/>
      <c r="K24" s="261"/>
      <c r="L24" s="35"/>
      <c r="M24" s="36"/>
      <c r="N24" s="172" t="e">
        <f t="shared" si="2"/>
        <v>#DIV/0!</v>
      </c>
      <c r="O24" s="37">
        <f t="shared" si="3"/>
        <v>0</v>
      </c>
      <c r="P24" s="38"/>
      <c r="Q24" s="41">
        <f t="shared" si="4"/>
        <v>0</v>
      </c>
      <c r="R24" s="39">
        <f>ROUND(O24,0)</f>
        <v>0</v>
      </c>
      <c r="S24" s="31"/>
      <c r="T24" s="31"/>
      <c r="U24" s="31"/>
      <c r="V24" s="31"/>
    </row>
    <row r="25" spans="1:22" s="7" customFormat="1" ht="60" customHeight="1" x14ac:dyDescent="0.3">
      <c r="A25" s="31"/>
      <c r="B25" s="254"/>
      <c r="C25" s="255"/>
      <c r="D25" s="213"/>
      <c r="E25" s="215"/>
      <c r="F25" s="215"/>
      <c r="G25" s="214"/>
      <c r="H25" s="259"/>
      <c r="I25" s="260"/>
      <c r="J25" s="260"/>
      <c r="K25" s="261"/>
      <c r="L25" s="35"/>
      <c r="M25" s="36"/>
      <c r="N25" s="172" t="e">
        <f t="shared" si="2"/>
        <v>#DIV/0!</v>
      </c>
      <c r="O25" s="37">
        <f t="shared" si="3"/>
        <v>0</v>
      </c>
      <c r="P25" s="38"/>
      <c r="Q25" s="41">
        <f t="shared" si="4"/>
        <v>0</v>
      </c>
      <c r="R25" s="39">
        <f>ROUND(O25,0)</f>
        <v>0</v>
      </c>
      <c r="S25" s="31"/>
      <c r="T25" s="31"/>
      <c r="U25" s="31"/>
      <c r="V25" s="31"/>
    </row>
    <row r="26" spans="1:22" s="7" customFormat="1" ht="60" customHeight="1" x14ac:dyDescent="0.3">
      <c r="A26" s="31"/>
      <c r="B26" s="254"/>
      <c r="C26" s="255"/>
      <c r="D26" s="213"/>
      <c r="E26" s="215"/>
      <c r="F26" s="215"/>
      <c r="G26" s="214"/>
      <c r="H26" s="259"/>
      <c r="I26" s="260"/>
      <c r="J26" s="260"/>
      <c r="K26" s="261"/>
      <c r="L26" s="35"/>
      <c r="M26" s="36"/>
      <c r="N26" s="172" t="e">
        <f t="shared" si="2"/>
        <v>#DIV/0!</v>
      </c>
      <c r="O26" s="37">
        <f t="shared" si="3"/>
        <v>0</v>
      </c>
      <c r="P26" s="38"/>
      <c r="Q26" s="41">
        <f t="shared" si="4"/>
        <v>0</v>
      </c>
      <c r="R26" s="39">
        <f>ROUND(O26,0)</f>
        <v>0</v>
      </c>
      <c r="S26" s="31"/>
      <c r="T26" s="31"/>
      <c r="U26" s="31"/>
      <c r="V26" s="31"/>
    </row>
    <row r="27" spans="1:22" s="7" customFormat="1" ht="60" customHeight="1" x14ac:dyDescent="0.3">
      <c r="A27" s="31"/>
      <c r="B27" s="254"/>
      <c r="C27" s="255"/>
      <c r="D27" s="213"/>
      <c r="E27" s="215"/>
      <c r="F27" s="215"/>
      <c r="G27" s="214"/>
      <c r="H27" s="259"/>
      <c r="I27" s="260"/>
      <c r="J27" s="260"/>
      <c r="K27" s="261"/>
      <c r="L27" s="35"/>
      <c r="M27" s="36"/>
      <c r="N27" s="172" t="e">
        <f t="shared" si="2"/>
        <v>#DIV/0!</v>
      </c>
      <c r="O27" s="37">
        <f t="shared" si="3"/>
        <v>0</v>
      </c>
      <c r="P27" s="38"/>
      <c r="Q27" s="41">
        <f t="shared" si="4"/>
        <v>0</v>
      </c>
      <c r="R27" s="39">
        <f>ROUND(O27,0)</f>
        <v>0</v>
      </c>
      <c r="S27" s="31"/>
      <c r="T27" s="31"/>
      <c r="U27" s="31"/>
      <c r="V27" s="31"/>
    </row>
    <row r="28" spans="1:22" ht="18.600000000000001" customHeight="1" x14ac:dyDescent="0.3">
      <c r="A28" s="31"/>
      <c r="B28" s="238" t="s">
        <v>31</v>
      </c>
      <c r="C28" s="239"/>
      <c r="D28" s="239"/>
      <c r="E28" s="239"/>
      <c r="F28" s="239"/>
      <c r="G28" s="239"/>
      <c r="H28" s="239"/>
      <c r="I28" s="239"/>
      <c r="J28" s="239"/>
      <c r="K28" s="239"/>
      <c r="L28" s="239"/>
      <c r="M28" s="239"/>
      <c r="N28" s="239"/>
      <c r="O28" s="239"/>
      <c r="P28" s="240"/>
      <c r="Q28" s="34">
        <f>SUM(Q21:Q27)</f>
        <v>0</v>
      </c>
      <c r="R28" s="40">
        <f>SUM(R21:R27)</f>
        <v>0</v>
      </c>
      <c r="S28" s="31"/>
      <c r="T28" s="31">
        <f>R28+Q28</f>
        <v>0</v>
      </c>
      <c r="U28" s="31"/>
      <c r="V28" s="31"/>
    </row>
    <row r="29" spans="1:22" ht="15.75" customHeight="1" x14ac:dyDescent="0.3">
      <c r="A29" s="31"/>
      <c r="B29" s="207" t="s">
        <v>32</v>
      </c>
      <c r="C29" s="208"/>
      <c r="D29" s="208"/>
      <c r="E29" s="208"/>
      <c r="F29" s="208"/>
      <c r="G29" s="208"/>
      <c r="H29" s="208"/>
      <c r="I29" s="208"/>
      <c r="J29" s="208"/>
      <c r="K29" s="208"/>
      <c r="L29" s="208"/>
      <c r="M29" s="208"/>
      <c r="N29" s="208"/>
      <c r="O29" s="208"/>
      <c r="P29" s="208"/>
      <c r="Q29" s="208"/>
      <c r="R29" s="209"/>
      <c r="S29" s="31"/>
      <c r="T29" s="31"/>
      <c r="U29" s="31"/>
      <c r="V29" s="31"/>
    </row>
    <row r="30" spans="1:22" ht="49.5" customHeight="1" x14ac:dyDescent="0.3">
      <c r="A30" s="31"/>
      <c r="B30" s="210" t="s">
        <v>13</v>
      </c>
      <c r="C30" s="211"/>
      <c r="D30" s="210" t="s">
        <v>14</v>
      </c>
      <c r="E30" s="212"/>
      <c r="F30" s="212"/>
      <c r="G30" s="212"/>
      <c r="H30" s="210"/>
      <c r="I30" s="212"/>
      <c r="J30" s="212"/>
      <c r="K30" s="211"/>
      <c r="L30" s="182" t="s">
        <v>18</v>
      </c>
      <c r="M30" s="182" t="s">
        <v>19</v>
      </c>
      <c r="N30" s="182" t="s">
        <v>20</v>
      </c>
      <c r="O30" s="182" t="s">
        <v>21</v>
      </c>
      <c r="P30" s="182" t="s">
        <v>22</v>
      </c>
      <c r="Q30" s="182" t="s">
        <v>29</v>
      </c>
      <c r="R30" s="182" t="s">
        <v>24</v>
      </c>
      <c r="S30" s="31"/>
      <c r="T30" s="31"/>
      <c r="U30" s="31"/>
      <c r="V30" s="31"/>
    </row>
    <row r="31" spans="1:22" s="7" customFormat="1" ht="60" customHeight="1" x14ac:dyDescent="0.3">
      <c r="A31" s="31"/>
      <c r="B31" s="213"/>
      <c r="C31" s="214"/>
      <c r="D31" s="213"/>
      <c r="E31" s="215"/>
      <c r="F31" s="215"/>
      <c r="G31" s="214"/>
      <c r="H31" s="216"/>
      <c r="I31" s="217"/>
      <c r="J31" s="217"/>
      <c r="K31" s="218"/>
      <c r="L31" s="43"/>
      <c r="M31" s="44"/>
      <c r="N31" s="172" t="e">
        <f t="shared" ref="N31:N32" si="6">L31/$D$11</f>
        <v>#DIV/0!</v>
      </c>
      <c r="O31" s="37">
        <f t="shared" ref="O31:O32" si="7">L31*M31</f>
        <v>0</v>
      </c>
      <c r="P31" s="45"/>
      <c r="Q31" s="41">
        <f t="shared" ref="Q31:Q32" si="8">O31*P31</f>
        <v>0</v>
      </c>
      <c r="R31" s="39">
        <f t="shared" ref="R31:R32" si="9">ROUND(O31,0)</f>
        <v>0</v>
      </c>
      <c r="S31" s="31"/>
      <c r="T31" s="31"/>
      <c r="U31" s="31"/>
      <c r="V31" s="31"/>
    </row>
    <row r="32" spans="1:22" s="7" customFormat="1" ht="60" customHeight="1" x14ac:dyDescent="0.3">
      <c r="A32" s="31"/>
      <c r="B32" s="213"/>
      <c r="C32" s="214"/>
      <c r="D32" s="213"/>
      <c r="E32" s="215"/>
      <c r="F32" s="215"/>
      <c r="G32" s="214"/>
      <c r="H32" s="216"/>
      <c r="I32" s="217"/>
      <c r="J32" s="217"/>
      <c r="K32" s="218"/>
      <c r="L32" s="43"/>
      <c r="M32" s="44"/>
      <c r="N32" s="172" t="e">
        <f t="shared" si="6"/>
        <v>#DIV/0!</v>
      </c>
      <c r="O32" s="37">
        <f t="shared" si="7"/>
        <v>0</v>
      </c>
      <c r="P32" s="45"/>
      <c r="Q32" s="41">
        <f t="shared" si="8"/>
        <v>0</v>
      </c>
      <c r="R32" s="39">
        <f t="shared" si="9"/>
        <v>0</v>
      </c>
      <c r="S32" s="31"/>
      <c r="T32" s="31"/>
      <c r="U32" s="31"/>
      <c r="V32" s="31"/>
    </row>
    <row r="33" spans="1:22" ht="18.600000000000001" customHeight="1" x14ac:dyDescent="0.3">
      <c r="A33" s="31"/>
      <c r="B33" s="225" t="s">
        <v>33</v>
      </c>
      <c r="C33" s="226"/>
      <c r="D33" s="226"/>
      <c r="E33" s="226"/>
      <c r="F33" s="226"/>
      <c r="G33" s="226"/>
      <c r="H33" s="226"/>
      <c r="I33" s="226"/>
      <c r="J33" s="226"/>
      <c r="K33" s="226"/>
      <c r="L33" s="226"/>
      <c r="M33" s="226"/>
      <c r="N33" s="226"/>
      <c r="O33" s="226"/>
      <c r="P33" s="227"/>
      <c r="Q33" s="42">
        <f>SUM(Q31:Q32)</f>
        <v>0</v>
      </c>
      <c r="R33" s="46">
        <f>SUM(R31:R32)</f>
        <v>0</v>
      </c>
      <c r="S33" s="31"/>
      <c r="T33" s="31">
        <f>R33+Q33</f>
        <v>0</v>
      </c>
      <c r="U33" s="31"/>
      <c r="V33" s="31"/>
    </row>
    <row r="34" spans="1:22" ht="15.75" customHeight="1" x14ac:dyDescent="0.3">
      <c r="A34" s="31"/>
      <c r="B34" s="207" t="s">
        <v>34</v>
      </c>
      <c r="C34" s="208"/>
      <c r="D34" s="208"/>
      <c r="E34" s="208"/>
      <c r="F34" s="208"/>
      <c r="G34" s="208"/>
      <c r="H34" s="208"/>
      <c r="I34" s="208"/>
      <c r="J34" s="208"/>
      <c r="K34" s="208"/>
      <c r="L34" s="208"/>
      <c r="M34" s="208"/>
      <c r="N34" s="208"/>
      <c r="O34" s="208"/>
      <c r="P34" s="208"/>
      <c r="Q34" s="208"/>
      <c r="R34" s="209"/>
      <c r="S34" s="31"/>
      <c r="T34" s="31"/>
      <c r="U34" s="31"/>
      <c r="V34" s="31"/>
    </row>
    <row r="35" spans="1:22" ht="15.95" customHeight="1" x14ac:dyDescent="0.3">
      <c r="A35" s="31"/>
      <c r="B35" s="228" t="s">
        <v>35</v>
      </c>
      <c r="C35" s="228"/>
      <c r="D35" s="210" t="s">
        <v>36</v>
      </c>
      <c r="E35" s="212"/>
      <c r="F35" s="212"/>
      <c r="G35" s="212"/>
      <c r="H35" s="212"/>
      <c r="I35" s="212"/>
      <c r="J35" s="212"/>
      <c r="K35" s="212"/>
      <c r="L35" s="212"/>
      <c r="M35" s="212"/>
      <c r="N35" s="212"/>
      <c r="O35" s="212"/>
      <c r="P35" s="212"/>
      <c r="Q35" s="181"/>
      <c r="R35" s="182" t="s">
        <v>24</v>
      </c>
      <c r="S35" s="31"/>
      <c r="T35" s="31"/>
      <c r="U35" s="31"/>
      <c r="V35" s="31"/>
    </row>
    <row r="36" spans="1:22" s="7" customFormat="1" ht="30" customHeight="1" x14ac:dyDescent="0.3">
      <c r="A36" s="31"/>
      <c r="B36" s="264"/>
      <c r="C36" s="264"/>
      <c r="D36" s="213"/>
      <c r="E36" s="215"/>
      <c r="F36" s="215"/>
      <c r="G36" s="215"/>
      <c r="H36" s="215"/>
      <c r="I36" s="215"/>
      <c r="J36" s="215"/>
      <c r="K36" s="215"/>
      <c r="L36" s="215"/>
      <c r="M36" s="215"/>
      <c r="N36" s="215"/>
      <c r="O36" s="215"/>
      <c r="P36" s="215"/>
      <c r="Q36" s="180"/>
      <c r="R36" s="49"/>
      <c r="S36" s="31"/>
      <c r="T36" s="31"/>
      <c r="U36" s="31"/>
      <c r="V36" s="31"/>
    </row>
    <row r="37" spans="1:22" s="7" customFormat="1" ht="30" customHeight="1" x14ac:dyDescent="0.3">
      <c r="A37" s="31"/>
      <c r="B37" s="264"/>
      <c r="C37" s="264"/>
      <c r="D37" s="213"/>
      <c r="E37" s="215"/>
      <c r="F37" s="215"/>
      <c r="G37" s="215"/>
      <c r="H37" s="215"/>
      <c r="I37" s="215"/>
      <c r="J37" s="215"/>
      <c r="K37" s="215"/>
      <c r="L37" s="215"/>
      <c r="M37" s="215"/>
      <c r="N37" s="215"/>
      <c r="O37" s="215"/>
      <c r="P37" s="215"/>
      <c r="Q37" s="180"/>
      <c r="R37" s="49"/>
      <c r="S37" s="31"/>
      <c r="T37" s="31"/>
      <c r="U37" s="31"/>
      <c r="V37" s="31"/>
    </row>
    <row r="38" spans="1:22" ht="18.600000000000001" customHeight="1" x14ac:dyDescent="0.3">
      <c r="A38" s="31"/>
      <c r="B38" s="225" t="s">
        <v>37</v>
      </c>
      <c r="C38" s="226"/>
      <c r="D38" s="226"/>
      <c r="E38" s="226"/>
      <c r="F38" s="226"/>
      <c r="G38" s="226"/>
      <c r="H38" s="226"/>
      <c r="I38" s="226"/>
      <c r="J38" s="226"/>
      <c r="K38" s="226"/>
      <c r="L38" s="226"/>
      <c r="M38" s="226"/>
      <c r="N38" s="226"/>
      <c r="O38" s="226"/>
      <c r="P38" s="226"/>
      <c r="Q38" s="227"/>
      <c r="R38" s="46">
        <f>R36+R37</f>
        <v>0</v>
      </c>
      <c r="S38" s="31"/>
      <c r="T38" s="31"/>
      <c r="U38" s="31"/>
      <c r="V38" s="31"/>
    </row>
    <row r="39" spans="1:22" ht="15.75" customHeight="1" x14ac:dyDescent="0.3">
      <c r="A39" s="31"/>
      <c r="B39" s="207" t="s">
        <v>38</v>
      </c>
      <c r="C39" s="208"/>
      <c r="D39" s="208"/>
      <c r="E39" s="208"/>
      <c r="F39" s="208"/>
      <c r="G39" s="208"/>
      <c r="H39" s="208"/>
      <c r="I39" s="208"/>
      <c r="J39" s="208"/>
      <c r="K39" s="208"/>
      <c r="L39" s="208"/>
      <c r="M39" s="208"/>
      <c r="N39" s="208"/>
      <c r="O39" s="208"/>
      <c r="P39" s="208"/>
      <c r="Q39" s="208"/>
      <c r="R39" s="209"/>
      <c r="S39" s="31"/>
      <c r="T39" s="31"/>
      <c r="U39" s="31"/>
      <c r="V39" s="31"/>
    </row>
    <row r="40" spans="1:22" ht="16.5" customHeight="1" x14ac:dyDescent="0.3">
      <c r="A40" s="31"/>
      <c r="B40" s="229"/>
      <c r="C40" s="230"/>
      <c r="D40" s="230" t="s">
        <v>39</v>
      </c>
      <c r="E40" s="230"/>
      <c r="F40" s="230"/>
      <c r="G40" s="230"/>
      <c r="H40" s="230"/>
      <c r="I40" s="230"/>
      <c r="J40" s="230"/>
      <c r="K40" s="230"/>
      <c r="L40" s="230"/>
      <c r="M40" s="230"/>
      <c r="N40" s="230"/>
      <c r="O40" s="230"/>
      <c r="P40" s="230"/>
      <c r="Q40" s="231"/>
      <c r="R40" s="182" t="s">
        <v>40</v>
      </c>
      <c r="S40" s="31"/>
      <c r="T40" s="31"/>
      <c r="U40" s="31"/>
      <c r="V40" s="31"/>
    </row>
    <row r="41" spans="1:22" s="7" customFormat="1" ht="30" customHeight="1" x14ac:dyDescent="0.3">
      <c r="A41" s="31"/>
      <c r="B41" s="232" t="s">
        <v>41</v>
      </c>
      <c r="C41" s="232"/>
      <c r="D41" s="233"/>
      <c r="E41" s="233"/>
      <c r="F41" s="233"/>
      <c r="G41" s="233"/>
      <c r="H41" s="233"/>
      <c r="I41" s="233"/>
      <c r="J41" s="233"/>
      <c r="K41" s="233"/>
      <c r="L41" s="233"/>
      <c r="M41" s="233"/>
      <c r="N41" s="233"/>
      <c r="O41" s="233"/>
      <c r="P41" s="233"/>
      <c r="Q41" s="233"/>
      <c r="R41" s="50">
        <f>ROUND(Q18,)</f>
        <v>0</v>
      </c>
      <c r="S41" s="31"/>
      <c r="T41" s="31"/>
      <c r="U41" s="31"/>
      <c r="V41" s="31"/>
    </row>
    <row r="42" spans="1:22" s="7" customFormat="1" ht="30" customHeight="1" x14ac:dyDescent="0.3">
      <c r="A42" s="31"/>
      <c r="B42" s="178"/>
      <c r="C42" s="219" t="s">
        <v>42</v>
      </c>
      <c r="D42" s="220"/>
      <c r="E42" s="221"/>
      <c r="F42" s="222"/>
      <c r="G42" s="223"/>
      <c r="H42" s="223"/>
      <c r="I42" s="223"/>
      <c r="J42" s="223"/>
      <c r="K42" s="223"/>
      <c r="L42" s="223"/>
      <c r="M42" s="223"/>
      <c r="N42" s="223"/>
      <c r="O42" s="223"/>
      <c r="P42" s="223"/>
      <c r="Q42" s="224"/>
      <c r="R42" s="49"/>
      <c r="S42" s="31"/>
      <c r="T42" s="31"/>
      <c r="U42" s="31"/>
      <c r="V42" s="31"/>
    </row>
    <row r="43" spans="1:22" s="7" customFormat="1" ht="30" customHeight="1" x14ac:dyDescent="0.3">
      <c r="A43" s="31"/>
      <c r="B43" s="232" t="s">
        <v>43</v>
      </c>
      <c r="C43" s="232"/>
      <c r="D43" s="233"/>
      <c r="E43" s="233"/>
      <c r="F43" s="233"/>
      <c r="G43" s="233"/>
      <c r="H43" s="233"/>
      <c r="I43" s="233"/>
      <c r="J43" s="233"/>
      <c r="K43" s="233"/>
      <c r="L43" s="233"/>
      <c r="M43" s="233"/>
      <c r="N43" s="233"/>
      <c r="O43" s="233"/>
      <c r="P43" s="233"/>
      <c r="Q43" s="233"/>
      <c r="R43" s="50">
        <f>ROUND(Q28,0)</f>
        <v>0</v>
      </c>
      <c r="S43" s="31"/>
      <c r="T43" s="31"/>
      <c r="U43" s="31"/>
      <c r="V43" s="31"/>
    </row>
    <row r="44" spans="1:22" s="7" customFormat="1" ht="30" customHeight="1" x14ac:dyDescent="0.3">
      <c r="A44" s="31"/>
      <c r="B44" s="178"/>
      <c r="C44" s="219" t="s">
        <v>44</v>
      </c>
      <c r="D44" s="220"/>
      <c r="E44" s="221"/>
      <c r="F44" s="222"/>
      <c r="G44" s="223"/>
      <c r="H44" s="223"/>
      <c r="I44" s="223"/>
      <c r="J44" s="223"/>
      <c r="K44" s="223"/>
      <c r="L44" s="223"/>
      <c r="M44" s="223"/>
      <c r="N44" s="223"/>
      <c r="O44" s="223"/>
      <c r="P44" s="223"/>
      <c r="Q44" s="224"/>
      <c r="R44" s="49"/>
      <c r="S44" s="31"/>
      <c r="T44" s="31"/>
      <c r="U44" s="31"/>
      <c r="V44" s="31"/>
    </row>
    <row r="45" spans="1:22" s="7" customFormat="1" ht="30" customHeight="1" x14ac:dyDescent="0.3">
      <c r="A45" s="31"/>
      <c r="B45" s="232" t="s">
        <v>45</v>
      </c>
      <c r="C45" s="232"/>
      <c r="D45" s="233"/>
      <c r="E45" s="233"/>
      <c r="F45" s="233"/>
      <c r="G45" s="233"/>
      <c r="H45" s="233"/>
      <c r="I45" s="233"/>
      <c r="J45" s="233"/>
      <c r="K45" s="233"/>
      <c r="L45" s="233"/>
      <c r="M45" s="233"/>
      <c r="N45" s="233"/>
      <c r="O45" s="233"/>
      <c r="P45" s="233"/>
      <c r="Q45" s="233"/>
      <c r="R45" s="50">
        <f>ROUND(Q33,0)</f>
        <v>0</v>
      </c>
      <c r="S45" s="31"/>
      <c r="T45" s="31"/>
      <c r="U45" s="31"/>
      <c r="V45" s="31"/>
    </row>
    <row r="46" spans="1:22" s="7" customFormat="1" ht="30" customHeight="1" x14ac:dyDescent="0.3">
      <c r="A46" s="31"/>
      <c r="B46" s="178"/>
      <c r="C46" s="219" t="s">
        <v>46</v>
      </c>
      <c r="D46" s="220"/>
      <c r="E46" s="221"/>
      <c r="F46" s="222"/>
      <c r="G46" s="223"/>
      <c r="H46" s="223"/>
      <c r="I46" s="223"/>
      <c r="J46" s="223"/>
      <c r="K46" s="223"/>
      <c r="L46" s="223"/>
      <c r="M46" s="223"/>
      <c r="N46" s="223"/>
      <c r="O46" s="223"/>
      <c r="P46" s="223"/>
      <c r="Q46" s="224"/>
      <c r="R46" s="49"/>
      <c r="S46" s="31"/>
      <c r="T46" s="31"/>
      <c r="U46" s="31"/>
      <c r="V46" s="31"/>
    </row>
    <row r="47" spans="1:22" ht="18.600000000000001" customHeight="1" x14ac:dyDescent="0.3">
      <c r="A47" s="31"/>
      <c r="B47" s="238" t="s">
        <v>47</v>
      </c>
      <c r="C47" s="239"/>
      <c r="D47" s="239"/>
      <c r="E47" s="239"/>
      <c r="F47" s="239"/>
      <c r="G47" s="239"/>
      <c r="H47" s="239"/>
      <c r="I47" s="239"/>
      <c r="J47" s="239"/>
      <c r="K47" s="239"/>
      <c r="L47" s="239"/>
      <c r="M47" s="239"/>
      <c r="N47" s="239"/>
      <c r="O47" s="239"/>
      <c r="P47" s="239"/>
      <c r="Q47" s="240"/>
      <c r="R47" s="51">
        <f>SUM(R41:R46)</f>
        <v>0</v>
      </c>
      <c r="S47" s="31"/>
      <c r="T47" s="31"/>
      <c r="U47" s="31"/>
      <c r="V47" s="31"/>
    </row>
    <row r="48" spans="1:22" ht="15.75" customHeight="1" x14ac:dyDescent="0.3">
      <c r="A48" s="31"/>
      <c r="B48" s="244" t="s">
        <v>48</v>
      </c>
      <c r="C48" s="245"/>
      <c r="D48" s="245"/>
      <c r="E48" s="245"/>
      <c r="F48" s="245"/>
      <c r="G48" s="245"/>
      <c r="H48" s="245"/>
      <c r="I48" s="245"/>
      <c r="J48" s="245"/>
      <c r="K48" s="245"/>
      <c r="L48" s="245"/>
      <c r="M48" s="245"/>
      <c r="N48" s="245"/>
      <c r="O48" s="245"/>
      <c r="P48" s="245"/>
      <c r="Q48" s="245"/>
      <c r="R48" s="246"/>
      <c r="S48" s="31"/>
      <c r="T48" s="31"/>
      <c r="U48" s="31"/>
      <c r="V48" s="31"/>
    </row>
    <row r="49" spans="1:22" ht="49.5" customHeight="1" x14ac:dyDescent="0.3">
      <c r="A49" s="31"/>
      <c r="B49" s="267" t="s">
        <v>49</v>
      </c>
      <c r="C49" s="268"/>
      <c r="D49" s="265" t="s">
        <v>50</v>
      </c>
      <c r="E49" s="266"/>
      <c r="F49" s="266" t="s">
        <v>51</v>
      </c>
      <c r="G49" s="266"/>
      <c r="H49" s="266"/>
      <c r="I49" s="266"/>
      <c r="J49" s="266"/>
      <c r="K49" s="266"/>
      <c r="L49" s="266"/>
      <c r="M49" s="269"/>
      <c r="N49" s="70" t="s">
        <v>52</v>
      </c>
      <c r="O49" s="71"/>
      <c r="P49" s="52" t="s">
        <v>53</v>
      </c>
      <c r="Q49" s="53"/>
      <c r="R49" s="32" t="s">
        <v>24</v>
      </c>
      <c r="S49" s="31"/>
      <c r="T49" s="31"/>
      <c r="U49" s="31"/>
      <c r="V49" s="31"/>
    </row>
    <row r="50" spans="1:22" ht="39.950000000000003" customHeight="1" x14ac:dyDescent="0.3">
      <c r="A50" s="31"/>
      <c r="B50" s="236"/>
      <c r="C50" s="236"/>
      <c r="D50" s="237"/>
      <c r="E50" s="237"/>
      <c r="F50" s="237"/>
      <c r="G50" s="237"/>
      <c r="H50" s="237"/>
      <c r="I50" s="237"/>
      <c r="J50" s="237"/>
      <c r="K50" s="237"/>
      <c r="L50" s="237"/>
      <c r="M50" s="237"/>
      <c r="N50" s="68"/>
      <c r="O50" s="69"/>
      <c r="P50" s="89"/>
      <c r="Q50" s="47"/>
      <c r="R50" s="54">
        <f>ROUND(N50*P50,0)</f>
        <v>0</v>
      </c>
      <c r="S50" s="31"/>
      <c r="T50" s="82">
        <f>IF(B50="Sub Grantee",R50,0)</f>
        <v>0</v>
      </c>
      <c r="U50" s="82">
        <f>IF(B50="Sub Grantee",D50,0)</f>
        <v>0</v>
      </c>
      <c r="V50" s="31"/>
    </row>
    <row r="51" spans="1:22" ht="39.950000000000003" customHeight="1" x14ac:dyDescent="0.3">
      <c r="A51" s="31"/>
      <c r="B51" s="236"/>
      <c r="C51" s="236"/>
      <c r="D51" s="237"/>
      <c r="E51" s="237"/>
      <c r="F51" s="237"/>
      <c r="G51" s="237"/>
      <c r="H51" s="237"/>
      <c r="I51" s="237"/>
      <c r="J51" s="237"/>
      <c r="K51" s="237"/>
      <c r="L51" s="237"/>
      <c r="M51" s="237"/>
      <c r="N51" s="68"/>
      <c r="O51" s="69"/>
      <c r="P51" s="89"/>
      <c r="Q51" s="47"/>
      <c r="R51" s="54">
        <f t="shared" ref="R51:R53" si="10">ROUND(N51*P51,0)</f>
        <v>0</v>
      </c>
      <c r="S51" s="31"/>
      <c r="T51" s="82">
        <f t="shared" ref="T51:T53" si="11">IF(B51="Sub Grantee",R51,0)</f>
        <v>0</v>
      </c>
      <c r="U51" s="82">
        <f t="shared" ref="U51:U53" si="12">IF(B51="Sub Grantee",D51,0)</f>
        <v>0</v>
      </c>
      <c r="V51" s="31"/>
    </row>
    <row r="52" spans="1:22" ht="39.950000000000003" customHeight="1" x14ac:dyDescent="0.3">
      <c r="A52" s="31"/>
      <c r="B52" s="236"/>
      <c r="C52" s="236"/>
      <c r="D52" s="237"/>
      <c r="E52" s="237"/>
      <c r="F52" s="237"/>
      <c r="G52" s="237"/>
      <c r="H52" s="237"/>
      <c r="I52" s="237"/>
      <c r="J52" s="237"/>
      <c r="K52" s="237"/>
      <c r="L52" s="237"/>
      <c r="M52" s="237"/>
      <c r="N52" s="68"/>
      <c r="O52" s="69"/>
      <c r="P52" s="89"/>
      <c r="Q52" s="47"/>
      <c r="R52" s="54">
        <f t="shared" si="10"/>
        <v>0</v>
      </c>
      <c r="S52" s="31"/>
      <c r="T52" s="82">
        <f t="shared" si="11"/>
        <v>0</v>
      </c>
      <c r="U52" s="82">
        <f t="shared" si="12"/>
        <v>0</v>
      </c>
      <c r="V52" s="31"/>
    </row>
    <row r="53" spans="1:22" ht="39.950000000000003" customHeight="1" x14ac:dyDescent="0.3">
      <c r="A53" s="31"/>
      <c r="B53" s="236"/>
      <c r="C53" s="236"/>
      <c r="D53" s="237"/>
      <c r="E53" s="237"/>
      <c r="F53" s="237"/>
      <c r="G53" s="237"/>
      <c r="H53" s="237"/>
      <c r="I53" s="237"/>
      <c r="J53" s="237"/>
      <c r="K53" s="237"/>
      <c r="L53" s="237"/>
      <c r="M53" s="237"/>
      <c r="N53" s="68"/>
      <c r="O53" s="69"/>
      <c r="P53" s="89"/>
      <c r="Q53" s="47"/>
      <c r="R53" s="54">
        <f t="shared" si="10"/>
        <v>0</v>
      </c>
      <c r="S53" s="31"/>
      <c r="T53" s="82">
        <f t="shared" si="11"/>
        <v>0</v>
      </c>
      <c r="U53" s="82">
        <f t="shared" si="12"/>
        <v>0</v>
      </c>
      <c r="V53" s="31"/>
    </row>
    <row r="54" spans="1:22" ht="18.600000000000001" customHeight="1" x14ac:dyDescent="0.3">
      <c r="A54" s="31"/>
      <c r="B54" s="241" t="s">
        <v>55</v>
      </c>
      <c r="C54" s="242"/>
      <c r="D54" s="242"/>
      <c r="E54" s="242"/>
      <c r="F54" s="242"/>
      <c r="G54" s="242"/>
      <c r="H54" s="242"/>
      <c r="I54" s="242"/>
      <c r="J54" s="242"/>
      <c r="K54" s="242"/>
      <c r="L54" s="242"/>
      <c r="M54" s="242"/>
      <c r="N54" s="242"/>
      <c r="O54" s="242"/>
      <c r="P54" s="242"/>
      <c r="Q54" s="243"/>
      <c r="R54" s="54">
        <f>SUM(R50:R53)</f>
        <v>0</v>
      </c>
      <c r="S54" s="31"/>
      <c r="T54" s="82">
        <f>SUM(T50:T53)</f>
        <v>0</v>
      </c>
      <c r="U54" s="31"/>
      <c r="V54" s="31"/>
    </row>
    <row r="55" spans="1:22" ht="15.75" customHeight="1" x14ac:dyDescent="0.3">
      <c r="A55" s="31"/>
      <c r="B55" s="244" t="s">
        <v>56</v>
      </c>
      <c r="C55" s="245"/>
      <c r="D55" s="245"/>
      <c r="E55" s="245"/>
      <c r="F55" s="245"/>
      <c r="G55" s="245"/>
      <c r="H55" s="245"/>
      <c r="I55" s="245"/>
      <c r="J55" s="245"/>
      <c r="K55" s="245"/>
      <c r="L55" s="245"/>
      <c r="M55" s="245"/>
      <c r="N55" s="245"/>
      <c r="O55" s="245"/>
      <c r="P55" s="245"/>
      <c r="Q55" s="245"/>
      <c r="R55" s="246"/>
      <c r="S55" s="31"/>
      <c r="T55" s="31"/>
      <c r="U55" s="31"/>
      <c r="V55" s="31"/>
    </row>
    <row r="56" spans="1:22" ht="49.5" customHeight="1" x14ac:dyDescent="0.3">
      <c r="A56" s="31"/>
      <c r="B56" s="216" t="s">
        <v>57</v>
      </c>
      <c r="C56" s="218"/>
      <c r="D56" s="216" t="s">
        <v>58</v>
      </c>
      <c r="E56" s="217"/>
      <c r="F56" s="217"/>
      <c r="G56" s="217"/>
      <c r="H56" s="217"/>
      <c r="I56" s="217"/>
      <c r="J56" s="217"/>
      <c r="K56" s="217"/>
      <c r="L56" s="217"/>
      <c r="M56" s="217"/>
      <c r="N56" s="217"/>
      <c r="O56" s="217"/>
      <c r="P56" s="217"/>
      <c r="Q56" s="218"/>
      <c r="R56" s="182" t="s">
        <v>24</v>
      </c>
      <c r="S56" s="31"/>
      <c r="T56" s="31"/>
      <c r="U56" s="31"/>
      <c r="V56" s="31"/>
    </row>
    <row r="57" spans="1:22" ht="50.1" customHeight="1" x14ac:dyDescent="0.3">
      <c r="A57" s="31"/>
      <c r="B57" s="213"/>
      <c r="C57" s="214"/>
      <c r="D57" s="213"/>
      <c r="E57" s="215"/>
      <c r="F57" s="215"/>
      <c r="G57" s="215"/>
      <c r="H57" s="215"/>
      <c r="I57" s="215"/>
      <c r="J57" s="215"/>
      <c r="K57" s="215"/>
      <c r="L57" s="215"/>
      <c r="M57" s="215"/>
      <c r="N57" s="215"/>
      <c r="O57" s="215"/>
      <c r="P57" s="215"/>
      <c r="Q57" s="214"/>
      <c r="R57" s="55"/>
      <c r="S57" s="31"/>
      <c r="T57" s="31"/>
      <c r="U57" s="31"/>
      <c r="V57" s="31"/>
    </row>
    <row r="58" spans="1:22" ht="50.1" customHeight="1" x14ac:dyDescent="0.3">
      <c r="A58" s="31"/>
      <c r="B58" s="213"/>
      <c r="C58" s="214"/>
      <c r="D58" s="213"/>
      <c r="E58" s="215"/>
      <c r="F58" s="215"/>
      <c r="G58" s="215"/>
      <c r="H58" s="215"/>
      <c r="I58" s="215"/>
      <c r="J58" s="215"/>
      <c r="K58" s="215"/>
      <c r="L58" s="215"/>
      <c r="M58" s="215"/>
      <c r="N58" s="215"/>
      <c r="O58" s="215"/>
      <c r="P58" s="215"/>
      <c r="Q58" s="214"/>
      <c r="R58" s="55"/>
      <c r="S58" s="31"/>
      <c r="T58" s="31"/>
      <c r="U58" s="31"/>
      <c r="V58" s="31"/>
    </row>
    <row r="59" spans="1:22" ht="50.1" customHeight="1" x14ac:dyDescent="0.3">
      <c r="A59" s="31"/>
      <c r="B59" s="213"/>
      <c r="C59" s="214"/>
      <c r="D59" s="213"/>
      <c r="E59" s="215"/>
      <c r="F59" s="215"/>
      <c r="G59" s="215"/>
      <c r="H59" s="215"/>
      <c r="I59" s="215"/>
      <c r="J59" s="215"/>
      <c r="K59" s="215"/>
      <c r="L59" s="215"/>
      <c r="M59" s="215"/>
      <c r="N59" s="215"/>
      <c r="O59" s="215"/>
      <c r="P59" s="215"/>
      <c r="Q59" s="214"/>
      <c r="R59" s="55"/>
      <c r="S59" s="31"/>
      <c r="T59" s="31"/>
      <c r="U59" s="31"/>
      <c r="V59" s="31"/>
    </row>
    <row r="60" spans="1:22" ht="18" customHeight="1" x14ac:dyDescent="0.3">
      <c r="A60" s="31"/>
      <c r="B60" s="238" t="s">
        <v>59</v>
      </c>
      <c r="C60" s="239"/>
      <c r="D60" s="239"/>
      <c r="E60" s="239"/>
      <c r="F60" s="239"/>
      <c r="G60" s="239"/>
      <c r="H60" s="239"/>
      <c r="I60" s="239"/>
      <c r="J60" s="239"/>
      <c r="K60" s="239"/>
      <c r="L60" s="239"/>
      <c r="M60" s="239"/>
      <c r="N60" s="239"/>
      <c r="O60" s="239"/>
      <c r="P60" s="239"/>
      <c r="Q60" s="240"/>
      <c r="R60" s="40">
        <f>SUM(R57:R59)</f>
        <v>0</v>
      </c>
      <c r="S60" s="31"/>
      <c r="T60" s="31"/>
      <c r="U60" s="31"/>
      <c r="V60" s="31"/>
    </row>
    <row r="61" spans="1:22" ht="15.75" customHeight="1" x14ac:dyDescent="0.3">
      <c r="A61" s="31"/>
      <c r="B61" s="207" t="s">
        <v>60</v>
      </c>
      <c r="C61" s="208"/>
      <c r="D61" s="208"/>
      <c r="E61" s="208"/>
      <c r="F61" s="208"/>
      <c r="G61" s="208"/>
      <c r="H61" s="208"/>
      <c r="I61" s="208"/>
      <c r="J61" s="208"/>
      <c r="K61" s="208"/>
      <c r="L61" s="208"/>
      <c r="M61" s="208"/>
      <c r="N61" s="208"/>
      <c r="O61" s="208"/>
      <c r="P61" s="208"/>
      <c r="Q61" s="208"/>
      <c r="R61" s="209"/>
      <c r="S61" s="31"/>
      <c r="T61" s="31"/>
      <c r="U61" s="31"/>
      <c r="V61" s="31"/>
    </row>
    <row r="62" spans="1:22" s="7" customFormat="1" ht="33.75" customHeight="1" x14ac:dyDescent="0.3">
      <c r="A62" s="31"/>
      <c r="B62" s="235"/>
      <c r="C62" s="235"/>
      <c r="D62" s="235" t="s">
        <v>62</v>
      </c>
      <c r="E62" s="235"/>
      <c r="F62" s="247" t="s">
        <v>63</v>
      </c>
      <c r="G62" s="248"/>
      <c r="H62" s="248"/>
      <c r="I62" s="248"/>
      <c r="J62" s="248"/>
      <c r="K62" s="248"/>
      <c r="L62" s="248"/>
      <c r="M62" s="249"/>
      <c r="N62" s="83" t="s">
        <v>64</v>
      </c>
      <c r="O62" s="56"/>
      <c r="P62" s="83" t="s">
        <v>65</v>
      </c>
      <c r="Q62" s="83" t="s">
        <v>53</v>
      </c>
      <c r="R62" s="84" t="s">
        <v>40</v>
      </c>
      <c r="S62" s="31"/>
      <c r="T62" s="31"/>
      <c r="U62" s="31"/>
      <c r="V62" s="31"/>
    </row>
    <row r="63" spans="1:22" s="7" customFormat="1" ht="33.75" customHeight="1" x14ac:dyDescent="0.3">
      <c r="A63" s="31"/>
      <c r="B63" s="235"/>
      <c r="C63" s="235"/>
      <c r="D63" s="234"/>
      <c r="E63" s="234"/>
      <c r="F63" s="234"/>
      <c r="G63" s="234"/>
      <c r="H63" s="234"/>
      <c r="I63" s="234"/>
      <c r="J63" s="234"/>
      <c r="K63" s="234"/>
      <c r="L63" s="234"/>
      <c r="M63" s="234"/>
      <c r="N63" s="114"/>
      <c r="O63" s="120"/>
      <c r="P63" s="113"/>
      <c r="Q63" s="85"/>
      <c r="R63" s="54">
        <f>ROUND(N63*P63,0)</f>
        <v>0</v>
      </c>
      <c r="S63" s="31"/>
      <c r="T63" s="82">
        <f>IF(B63="Yes",R63,0)</f>
        <v>0</v>
      </c>
      <c r="U63" s="31"/>
      <c r="V63" s="31"/>
    </row>
    <row r="64" spans="1:22" s="7" customFormat="1" ht="33.75" customHeight="1" x14ac:dyDescent="0.3">
      <c r="A64" s="31"/>
      <c r="B64" s="235"/>
      <c r="C64" s="235"/>
      <c r="D64" s="234"/>
      <c r="E64" s="234"/>
      <c r="F64" s="234"/>
      <c r="G64" s="234"/>
      <c r="H64" s="234"/>
      <c r="I64" s="234"/>
      <c r="J64" s="234"/>
      <c r="K64" s="234"/>
      <c r="L64" s="234"/>
      <c r="M64" s="234"/>
      <c r="N64" s="115"/>
      <c r="O64" s="120"/>
      <c r="P64" s="112"/>
      <c r="Q64" s="85"/>
      <c r="R64" s="54">
        <f t="shared" ref="R64:R65" si="13">ROUND(N64*P64,0)</f>
        <v>0</v>
      </c>
      <c r="S64" s="31"/>
      <c r="T64" s="82">
        <f t="shared" ref="T64:T65" si="14">IF(B64="Yes",R64,0)</f>
        <v>0</v>
      </c>
      <c r="U64" s="31"/>
      <c r="V64" s="31"/>
    </row>
    <row r="65" spans="1:22" s="7" customFormat="1" ht="33.75" customHeight="1" x14ac:dyDescent="0.3">
      <c r="A65" s="31"/>
      <c r="B65" s="235"/>
      <c r="C65" s="235"/>
      <c r="D65" s="234"/>
      <c r="E65" s="234"/>
      <c r="F65" s="234"/>
      <c r="G65" s="234"/>
      <c r="H65" s="234"/>
      <c r="I65" s="234"/>
      <c r="J65" s="234"/>
      <c r="K65" s="234"/>
      <c r="L65" s="234"/>
      <c r="M65" s="234"/>
      <c r="N65" s="115"/>
      <c r="O65" s="120"/>
      <c r="P65" s="113"/>
      <c r="Q65" s="85"/>
      <c r="R65" s="54">
        <f t="shared" si="13"/>
        <v>0</v>
      </c>
      <c r="S65" s="31"/>
      <c r="T65" s="82">
        <f t="shared" si="14"/>
        <v>0</v>
      </c>
      <c r="U65" s="31"/>
      <c r="V65" s="31"/>
    </row>
    <row r="66" spans="1:22" ht="18" customHeight="1" x14ac:dyDescent="0.3">
      <c r="A66" s="31"/>
      <c r="B66" s="238" t="s">
        <v>67</v>
      </c>
      <c r="C66" s="239"/>
      <c r="D66" s="239"/>
      <c r="E66" s="239"/>
      <c r="F66" s="239"/>
      <c r="G66" s="239"/>
      <c r="H66" s="239"/>
      <c r="I66" s="239"/>
      <c r="J66" s="239"/>
      <c r="K66" s="239"/>
      <c r="L66" s="239"/>
      <c r="M66" s="239"/>
      <c r="N66" s="239"/>
      <c r="O66" s="239"/>
      <c r="P66" s="240"/>
      <c r="Q66" s="48"/>
      <c r="R66" s="40">
        <f>SUM(R63:R65)</f>
        <v>0</v>
      </c>
      <c r="S66" s="31"/>
      <c r="T66" s="67">
        <f>SUM(T63:T65)</f>
        <v>0</v>
      </c>
      <c r="U66" s="31"/>
      <c r="V66" s="31"/>
    </row>
    <row r="67" spans="1:22" ht="15.75" customHeight="1" x14ac:dyDescent="0.3">
      <c r="A67" s="31"/>
      <c r="B67" s="207" t="s">
        <v>68</v>
      </c>
      <c r="C67" s="208"/>
      <c r="D67" s="208"/>
      <c r="E67" s="208"/>
      <c r="F67" s="208"/>
      <c r="G67" s="208"/>
      <c r="H67" s="208"/>
      <c r="I67" s="208"/>
      <c r="J67" s="208"/>
      <c r="K67" s="208"/>
      <c r="L67" s="208"/>
      <c r="M67" s="208"/>
      <c r="N67" s="208"/>
      <c r="O67" s="208"/>
      <c r="P67" s="208"/>
      <c r="Q67" s="208"/>
      <c r="R67" s="209"/>
      <c r="S67" s="31"/>
      <c r="T67" s="31"/>
      <c r="U67" s="31"/>
      <c r="V67" s="31"/>
    </row>
    <row r="68" spans="1:22" ht="27.75" customHeight="1" x14ac:dyDescent="0.3">
      <c r="A68" s="31"/>
      <c r="B68" s="301" t="s">
        <v>69</v>
      </c>
      <c r="C68" s="301"/>
      <c r="D68" s="302" t="s">
        <v>70</v>
      </c>
      <c r="E68" s="303"/>
      <c r="F68" s="303"/>
      <c r="G68" s="303"/>
      <c r="H68" s="303"/>
      <c r="I68" s="303"/>
      <c r="J68" s="303"/>
      <c r="K68" s="303"/>
      <c r="L68" s="303"/>
      <c r="M68" s="303"/>
      <c r="N68" s="303"/>
      <c r="O68" s="303"/>
      <c r="P68" s="303"/>
      <c r="Q68" s="304"/>
      <c r="R68" s="182" t="s">
        <v>24</v>
      </c>
      <c r="S68" s="31"/>
      <c r="T68" s="31"/>
      <c r="U68" s="31"/>
      <c r="V68" s="31"/>
    </row>
    <row r="69" spans="1:22" ht="39.950000000000003" customHeight="1" x14ac:dyDescent="0.3">
      <c r="A69" s="31"/>
      <c r="B69" s="298"/>
      <c r="C69" s="299"/>
      <c r="D69" s="298"/>
      <c r="E69" s="300"/>
      <c r="F69" s="300"/>
      <c r="G69" s="300"/>
      <c r="H69" s="300"/>
      <c r="I69" s="300"/>
      <c r="J69" s="300"/>
      <c r="K69" s="300"/>
      <c r="L69" s="300"/>
      <c r="M69" s="300"/>
      <c r="N69" s="300"/>
      <c r="O69" s="300"/>
      <c r="P69" s="300"/>
      <c r="Q69" s="299"/>
      <c r="R69" s="55"/>
      <c r="S69" s="31"/>
      <c r="T69" s="31"/>
      <c r="U69" s="31"/>
      <c r="V69" s="31"/>
    </row>
    <row r="70" spans="1:22" ht="39.950000000000003" customHeight="1" x14ac:dyDescent="0.3">
      <c r="A70" s="31"/>
      <c r="B70" s="298"/>
      <c r="C70" s="299"/>
      <c r="D70" s="298"/>
      <c r="E70" s="300"/>
      <c r="F70" s="300"/>
      <c r="G70" s="300"/>
      <c r="H70" s="300"/>
      <c r="I70" s="300"/>
      <c r="J70" s="300"/>
      <c r="K70" s="300"/>
      <c r="L70" s="300"/>
      <c r="M70" s="300"/>
      <c r="N70" s="300"/>
      <c r="O70" s="300"/>
      <c r="P70" s="300"/>
      <c r="Q70" s="299"/>
      <c r="R70" s="55"/>
      <c r="S70" s="31"/>
      <c r="T70" s="31"/>
      <c r="U70" s="31"/>
      <c r="V70" s="31"/>
    </row>
    <row r="71" spans="1:22" ht="39.950000000000003" customHeight="1" x14ac:dyDescent="0.3">
      <c r="A71" s="31"/>
      <c r="B71" s="298"/>
      <c r="C71" s="299"/>
      <c r="D71" s="298"/>
      <c r="E71" s="300"/>
      <c r="F71" s="300"/>
      <c r="G71" s="300"/>
      <c r="H71" s="300"/>
      <c r="I71" s="300"/>
      <c r="J71" s="300"/>
      <c r="K71" s="300"/>
      <c r="L71" s="300"/>
      <c r="M71" s="300"/>
      <c r="N71" s="300"/>
      <c r="O71" s="300"/>
      <c r="P71" s="300"/>
      <c r="Q71" s="299"/>
      <c r="R71" s="55"/>
      <c r="S71" s="31"/>
      <c r="T71" s="31"/>
      <c r="U71" s="31"/>
      <c r="V71" s="31"/>
    </row>
    <row r="72" spans="1:22" ht="19.350000000000001" customHeight="1" x14ac:dyDescent="0.3">
      <c r="A72" s="31"/>
      <c r="B72" s="238" t="s">
        <v>71</v>
      </c>
      <c r="C72" s="239"/>
      <c r="D72" s="239"/>
      <c r="E72" s="239"/>
      <c r="F72" s="239"/>
      <c r="G72" s="239"/>
      <c r="H72" s="239"/>
      <c r="I72" s="239"/>
      <c r="J72" s="239"/>
      <c r="K72" s="239"/>
      <c r="L72" s="239"/>
      <c r="M72" s="239"/>
      <c r="N72" s="239"/>
      <c r="O72" s="239"/>
      <c r="P72" s="239"/>
      <c r="Q72" s="240"/>
      <c r="R72" s="40">
        <f>SUM(R69:R71)</f>
        <v>0</v>
      </c>
      <c r="S72" s="31"/>
      <c r="T72" s="31"/>
      <c r="U72" s="31"/>
      <c r="V72" s="31"/>
    </row>
    <row r="73" spans="1:22" ht="15.75" customHeight="1" x14ac:dyDescent="0.3">
      <c r="A73" s="31"/>
      <c r="B73" s="293" t="s">
        <v>72</v>
      </c>
      <c r="C73" s="294"/>
      <c r="D73" s="294"/>
      <c r="E73" s="294"/>
      <c r="F73" s="294"/>
      <c r="G73" s="294"/>
      <c r="H73" s="294"/>
      <c r="I73" s="294"/>
      <c r="J73" s="294"/>
      <c r="K73" s="294"/>
      <c r="L73" s="294"/>
      <c r="M73" s="294"/>
      <c r="N73" s="294"/>
      <c r="O73" s="294"/>
      <c r="P73" s="294"/>
      <c r="Q73" s="294"/>
      <c r="R73" s="209"/>
      <c r="S73" s="31"/>
      <c r="T73" s="31"/>
      <c r="U73" s="31"/>
      <c r="V73" s="31"/>
    </row>
    <row r="74" spans="1:22" ht="15.75" customHeight="1" x14ac:dyDescent="0.3">
      <c r="A74" s="31"/>
      <c r="B74" s="310"/>
      <c r="C74" s="311"/>
      <c r="D74" s="311"/>
      <c r="E74" s="311"/>
      <c r="F74" s="311"/>
      <c r="G74" s="311"/>
      <c r="H74" s="311"/>
      <c r="I74" s="272" t="s">
        <v>94</v>
      </c>
      <c r="J74" s="272"/>
      <c r="K74" s="272"/>
      <c r="L74" s="272"/>
      <c r="M74" s="272"/>
      <c r="N74" s="312">
        <f>' Budget'!N75:P75</f>
        <v>0</v>
      </c>
      <c r="O74" s="312"/>
      <c r="P74" s="312"/>
      <c r="Q74" s="57"/>
      <c r="R74" s="58"/>
      <c r="S74" s="31"/>
      <c r="T74" s="31"/>
      <c r="U74" s="31"/>
      <c r="V74" s="31"/>
    </row>
    <row r="75" spans="1:22" ht="15.75" hidden="1" customHeight="1" x14ac:dyDescent="0.3">
      <c r="A75" s="31"/>
      <c r="B75" s="308"/>
      <c r="C75" s="271"/>
      <c r="D75" s="271"/>
      <c r="E75" s="271"/>
      <c r="F75" s="271"/>
      <c r="G75" s="271"/>
      <c r="H75" s="271"/>
      <c r="I75" s="272" t="s">
        <v>95</v>
      </c>
      <c r="J75" s="272"/>
      <c r="K75" s="272"/>
      <c r="L75" s="272"/>
      <c r="M75" s="272"/>
      <c r="N75" s="273">
        <f>R72+R66+R60+R54+R47+R38+R33+R28+R18</f>
        <v>0</v>
      </c>
      <c r="O75" s="273"/>
      <c r="P75" s="273"/>
      <c r="Q75" s="59"/>
      <c r="R75" s="60"/>
      <c r="S75" s="31"/>
      <c r="T75" s="31"/>
      <c r="U75" s="31"/>
      <c r="V75" s="31"/>
    </row>
    <row r="76" spans="1:22" ht="15.75" customHeight="1" x14ac:dyDescent="0.3">
      <c r="A76" s="31"/>
      <c r="B76" s="308"/>
      <c r="C76" s="271"/>
      <c r="D76" s="271"/>
      <c r="E76" s="271"/>
      <c r="F76" s="271"/>
      <c r="G76" s="271"/>
      <c r="H76" s="271"/>
      <c r="I76" s="277" t="s">
        <v>96</v>
      </c>
      <c r="J76" s="278"/>
      <c r="K76" s="278"/>
      <c r="L76" s="278"/>
      <c r="M76" s="278"/>
      <c r="N76" s="273">
        <f>' Budget'!N80:P80</f>
        <v>0</v>
      </c>
      <c r="O76" s="273"/>
      <c r="P76" s="273"/>
      <c r="Q76" s="59"/>
      <c r="R76" s="60"/>
      <c r="S76" s="31"/>
      <c r="T76" s="31"/>
      <c r="U76" s="31"/>
      <c r="V76" s="31"/>
    </row>
    <row r="77" spans="1:22" ht="15.75" customHeight="1" x14ac:dyDescent="0.3">
      <c r="A77" s="31"/>
      <c r="B77" s="308"/>
      <c r="C77" s="271"/>
      <c r="D77" s="271"/>
      <c r="E77" s="271"/>
      <c r="F77" s="271"/>
      <c r="G77" s="271"/>
      <c r="H77" s="271"/>
      <c r="I77" s="277" t="s">
        <v>97</v>
      </c>
      <c r="J77" s="278"/>
      <c r="K77" s="278"/>
      <c r="L77" s="278"/>
      <c r="M77" s="278"/>
      <c r="N77" s="273">
        <f>' Budget'!N80:P80-' Budget'!R82</f>
        <v>0</v>
      </c>
      <c r="O77" s="273"/>
      <c r="P77" s="273"/>
      <c r="Q77" s="59"/>
      <c r="R77" s="61"/>
      <c r="S77" s="31"/>
      <c r="T77" s="31"/>
      <c r="U77" s="31"/>
      <c r="V77" s="31"/>
    </row>
    <row r="78" spans="1:22" ht="16.5" customHeight="1" x14ac:dyDescent="0.3">
      <c r="A78" s="31"/>
      <c r="B78" s="185"/>
      <c r="C78" s="271"/>
      <c r="D78" s="271"/>
      <c r="E78" s="271"/>
      <c r="F78" s="271"/>
      <c r="G78" s="271"/>
      <c r="H78" s="271"/>
      <c r="I78" s="271"/>
      <c r="J78" s="271"/>
      <c r="K78" s="271"/>
      <c r="L78" s="271"/>
      <c r="M78" s="271"/>
      <c r="N78" s="271"/>
      <c r="O78" s="271"/>
      <c r="P78" s="271"/>
      <c r="Q78" s="309"/>
      <c r="R78" s="182" t="s">
        <v>40</v>
      </c>
      <c r="S78" s="31"/>
      <c r="T78" s="31"/>
      <c r="U78" s="31"/>
      <c r="V78" s="31"/>
    </row>
    <row r="79" spans="1:22" x14ac:dyDescent="0.3">
      <c r="A79" s="31"/>
      <c r="B79" s="62"/>
      <c r="C79" s="305"/>
      <c r="D79" s="305"/>
      <c r="E79" s="305"/>
      <c r="F79" s="186"/>
      <c r="G79" s="186"/>
      <c r="H79" s="186"/>
      <c r="I79" s="306" t="s">
        <v>82</v>
      </c>
      <c r="J79" s="306"/>
      <c r="K79" s="306"/>
      <c r="L79" s="306"/>
      <c r="M79" s="306"/>
      <c r="N79" s="306"/>
      <c r="O79" s="306"/>
      <c r="P79" s="306"/>
      <c r="Q79" s="307"/>
      <c r="R79" s="63"/>
      <c r="S79" s="31"/>
      <c r="T79" s="31"/>
      <c r="U79" s="31"/>
      <c r="V79" s="31"/>
    </row>
    <row r="80" spans="1:22" ht="15.75" customHeight="1" x14ac:dyDescent="0.3">
      <c r="A80" s="31"/>
      <c r="B80" s="293" t="s">
        <v>83</v>
      </c>
      <c r="C80" s="294"/>
      <c r="D80" s="294"/>
      <c r="E80" s="294"/>
      <c r="F80" s="294"/>
      <c r="G80" s="294"/>
      <c r="H80" s="294"/>
      <c r="I80" s="294"/>
      <c r="J80" s="294"/>
      <c r="K80" s="294"/>
      <c r="L80" s="294"/>
      <c r="M80" s="294"/>
      <c r="N80" s="294"/>
      <c r="O80" s="294"/>
      <c r="P80" s="294"/>
      <c r="Q80" s="294"/>
      <c r="R80" s="174"/>
      <c r="S80" s="31"/>
      <c r="T80" s="31"/>
      <c r="U80" s="31"/>
      <c r="V80" s="31"/>
    </row>
    <row r="81" spans="1:22" ht="15.6" customHeight="1" x14ac:dyDescent="0.3">
      <c r="A81" s="31"/>
      <c r="B81" s="216" t="s">
        <v>84</v>
      </c>
      <c r="C81" s="217"/>
      <c r="D81" s="217"/>
      <c r="E81" s="217"/>
      <c r="F81" s="217"/>
      <c r="G81" s="217"/>
      <c r="H81" s="217"/>
      <c r="I81" s="217"/>
      <c r="J81" s="217"/>
      <c r="K81" s="217"/>
      <c r="L81" s="217"/>
      <c r="M81" s="217"/>
      <c r="N81" s="217"/>
      <c r="O81" s="217"/>
      <c r="P81" s="217"/>
      <c r="Q81" s="218"/>
      <c r="R81" s="181" t="s">
        <v>40</v>
      </c>
      <c r="S81" s="31"/>
      <c r="T81" s="31"/>
      <c r="U81" s="31"/>
      <c r="V81" s="31"/>
    </row>
    <row r="82" spans="1:22" ht="30" customHeight="1" x14ac:dyDescent="0.3">
      <c r="A82" s="31"/>
      <c r="B82" s="295"/>
      <c r="C82" s="296"/>
      <c r="D82" s="296"/>
      <c r="E82" s="296"/>
      <c r="F82" s="296"/>
      <c r="G82" s="296"/>
      <c r="H82" s="296"/>
      <c r="I82" s="296"/>
      <c r="J82" s="296"/>
      <c r="K82" s="296"/>
      <c r="L82" s="296"/>
      <c r="M82" s="296"/>
      <c r="N82" s="296"/>
      <c r="O82" s="296"/>
      <c r="P82" s="296"/>
      <c r="Q82" s="297"/>
      <c r="R82" s="65"/>
      <c r="S82" s="31"/>
      <c r="T82" s="31"/>
      <c r="U82" s="31"/>
      <c r="V82" s="31"/>
    </row>
    <row r="83" spans="1:22" ht="18.600000000000001" customHeight="1" x14ac:dyDescent="0.3">
      <c r="A83" s="31"/>
      <c r="B83" s="238" t="s">
        <v>85</v>
      </c>
      <c r="C83" s="239"/>
      <c r="D83" s="239"/>
      <c r="E83" s="239"/>
      <c r="F83" s="239"/>
      <c r="G83" s="239"/>
      <c r="H83" s="239"/>
      <c r="I83" s="239"/>
      <c r="J83" s="239"/>
      <c r="K83" s="239"/>
      <c r="L83" s="239"/>
      <c r="M83" s="239"/>
      <c r="N83" s="239"/>
      <c r="O83" s="239"/>
      <c r="P83" s="239"/>
      <c r="Q83" s="240"/>
      <c r="R83" s="64">
        <f>SUM(R82:R82)</f>
        <v>0</v>
      </c>
      <c r="S83" s="31"/>
      <c r="T83" s="31"/>
      <c r="U83" s="31"/>
      <c r="V83" s="31"/>
    </row>
    <row r="84" spans="1:22" ht="34.5" customHeight="1" x14ac:dyDescent="0.3">
      <c r="A84" s="31"/>
      <c r="B84" s="287" t="s">
        <v>86</v>
      </c>
      <c r="C84" s="288"/>
      <c r="D84" s="288"/>
      <c r="E84" s="288"/>
      <c r="F84" s="288"/>
      <c r="G84" s="288"/>
      <c r="H84" s="288"/>
      <c r="I84" s="288"/>
      <c r="J84" s="288"/>
      <c r="K84" s="288"/>
      <c r="L84" s="288"/>
      <c r="M84" s="288"/>
      <c r="N84" s="288"/>
      <c r="O84" s="288"/>
      <c r="P84" s="288"/>
      <c r="Q84" s="289"/>
      <c r="R84" s="66">
        <f>SUM(R83+R79+R72+R66+R60+R54+R47+R38+R33+R28+R18)</f>
        <v>0</v>
      </c>
      <c r="S84" s="31"/>
      <c r="T84" s="26"/>
      <c r="U84" s="27"/>
      <c r="V84" s="31"/>
    </row>
    <row r="85" spans="1:22" ht="34.5" customHeight="1" x14ac:dyDescent="0.3">
      <c r="A85" s="31"/>
      <c r="B85" s="31"/>
      <c r="C85" s="31"/>
      <c r="D85" s="31"/>
      <c r="E85" s="31"/>
      <c r="F85" s="31"/>
      <c r="G85" s="31"/>
      <c r="H85" s="31"/>
      <c r="I85" s="31"/>
      <c r="J85" s="31"/>
      <c r="K85" s="31"/>
      <c r="L85" s="31"/>
      <c r="M85" s="31"/>
      <c r="N85" s="31"/>
      <c r="O85" s="31"/>
      <c r="P85" s="31"/>
      <c r="Q85" s="31"/>
      <c r="R85" s="31"/>
      <c r="S85" s="31"/>
      <c r="T85" s="26" t="s">
        <v>87</v>
      </c>
      <c r="U85" s="27">
        <f>T66</f>
        <v>0</v>
      </c>
      <c r="V85" s="31"/>
    </row>
    <row r="86" spans="1:22" x14ac:dyDescent="0.3">
      <c r="A86" s="31"/>
      <c r="B86" s="31"/>
      <c r="C86" s="31"/>
      <c r="D86" s="31"/>
      <c r="E86" s="31"/>
      <c r="F86" s="31"/>
      <c r="G86" s="31"/>
      <c r="H86" s="31"/>
      <c r="I86" s="31"/>
      <c r="J86" s="31"/>
      <c r="K86" s="31"/>
      <c r="L86" s="31"/>
      <c r="M86" s="31"/>
      <c r="N86" s="31"/>
      <c r="O86" s="31"/>
      <c r="P86" s="31"/>
      <c r="Q86" s="31"/>
      <c r="R86" s="31"/>
      <c r="S86" s="31"/>
      <c r="T86" s="31"/>
      <c r="U86" s="31"/>
      <c r="V86" s="31"/>
    </row>
  </sheetData>
  <sheetProtection formatCells="0" formatRows="0" insertRows="0" deleteRows="0" selectLockedCells="1"/>
  <mergeCells count="151">
    <mergeCell ref="B2:R2"/>
    <mergeCell ref="B3:R3"/>
    <mergeCell ref="B11:C11"/>
    <mergeCell ref="B13:R13"/>
    <mergeCell ref="B14:C14"/>
    <mergeCell ref="D14:G14"/>
    <mergeCell ref="B22:C22"/>
    <mergeCell ref="D22:G22"/>
    <mergeCell ref="B23:C23"/>
    <mergeCell ref="D23:G23"/>
    <mergeCell ref="B18:P18"/>
    <mergeCell ref="B19:R19"/>
    <mergeCell ref="B5:D5"/>
    <mergeCell ref="B7:D7"/>
    <mergeCell ref="B9:D9"/>
    <mergeCell ref="B15:C15"/>
    <mergeCell ref="D15:G15"/>
    <mergeCell ref="B16:C16"/>
    <mergeCell ref="D16:G16"/>
    <mergeCell ref="B17:C17"/>
    <mergeCell ref="D17:G17"/>
    <mergeCell ref="H20:K20"/>
    <mergeCell ref="H21:K21"/>
    <mergeCell ref="H22:K22"/>
    <mergeCell ref="B24:C24"/>
    <mergeCell ref="D24:G24"/>
    <mergeCell ref="B20:C20"/>
    <mergeCell ref="D20:G20"/>
    <mergeCell ref="B21:C21"/>
    <mergeCell ref="D21:G21"/>
    <mergeCell ref="B28:P28"/>
    <mergeCell ref="B29:R29"/>
    <mergeCell ref="B30:C30"/>
    <mergeCell ref="D30:G30"/>
    <mergeCell ref="H30:K30"/>
    <mergeCell ref="H23:K23"/>
    <mergeCell ref="H24:K24"/>
    <mergeCell ref="H25:K25"/>
    <mergeCell ref="H26:K26"/>
    <mergeCell ref="H27:K27"/>
    <mergeCell ref="B31:C31"/>
    <mergeCell ref="D31:G31"/>
    <mergeCell ref="H31:K31"/>
    <mergeCell ref="B25:C25"/>
    <mergeCell ref="D25:G25"/>
    <mergeCell ref="B26:C26"/>
    <mergeCell ref="D26:G26"/>
    <mergeCell ref="B27:C27"/>
    <mergeCell ref="D27:G27"/>
    <mergeCell ref="B36:C36"/>
    <mergeCell ref="D36:P36"/>
    <mergeCell ref="B37:C37"/>
    <mergeCell ref="D37:P37"/>
    <mergeCell ref="B38:Q38"/>
    <mergeCell ref="B39:R39"/>
    <mergeCell ref="C42:E42"/>
    <mergeCell ref="F42:Q42"/>
    <mergeCell ref="B32:C32"/>
    <mergeCell ref="D32:G32"/>
    <mergeCell ref="H32:K32"/>
    <mergeCell ref="B33:P33"/>
    <mergeCell ref="B34:R34"/>
    <mergeCell ref="B35:C35"/>
    <mergeCell ref="D35:P35"/>
    <mergeCell ref="B45:C45"/>
    <mergeCell ref="D45:Q45"/>
    <mergeCell ref="B47:Q47"/>
    <mergeCell ref="B48:R48"/>
    <mergeCell ref="B49:C49"/>
    <mergeCell ref="D49:E49"/>
    <mergeCell ref="F49:M49"/>
    <mergeCell ref="B40:C40"/>
    <mergeCell ref="D40:Q40"/>
    <mergeCell ref="B41:C41"/>
    <mergeCell ref="D41:Q41"/>
    <mergeCell ref="B43:C43"/>
    <mergeCell ref="D43:Q43"/>
    <mergeCell ref="C44:E44"/>
    <mergeCell ref="F44:Q44"/>
    <mergeCell ref="C46:E46"/>
    <mergeCell ref="F46:Q46"/>
    <mergeCell ref="B52:C52"/>
    <mergeCell ref="D52:E52"/>
    <mergeCell ref="F52:M52"/>
    <mergeCell ref="B53:C53"/>
    <mergeCell ref="D53:E53"/>
    <mergeCell ref="F53:M53"/>
    <mergeCell ref="B50:C50"/>
    <mergeCell ref="D50:E50"/>
    <mergeCell ref="F50:M50"/>
    <mergeCell ref="B51:C51"/>
    <mergeCell ref="D51:E51"/>
    <mergeCell ref="F51:M51"/>
    <mergeCell ref="B58:C58"/>
    <mergeCell ref="D58:Q58"/>
    <mergeCell ref="B59:C59"/>
    <mergeCell ref="D59:Q59"/>
    <mergeCell ref="B60:Q60"/>
    <mergeCell ref="B61:R61"/>
    <mergeCell ref="B54:Q54"/>
    <mergeCell ref="B55:R55"/>
    <mergeCell ref="B56:C56"/>
    <mergeCell ref="D56:Q56"/>
    <mergeCell ref="B57:C57"/>
    <mergeCell ref="D57:Q57"/>
    <mergeCell ref="B64:C64"/>
    <mergeCell ref="D64:E64"/>
    <mergeCell ref="F64:M64"/>
    <mergeCell ref="B65:C65"/>
    <mergeCell ref="D65:E65"/>
    <mergeCell ref="F65:M65"/>
    <mergeCell ref="B62:C62"/>
    <mergeCell ref="D62:E62"/>
    <mergeCell ref="F62:M62"/>
    <mergeCell ref="B63:C63"/>
    <mergeCell ref="D63:E63"/>
    <mergeCell ref="F63:M63"/>
    <mergeCell ref="I75:M75"/>
    <mergeCell ref="N75:P75"/>
    <mergeCell ref="B70:C70"/>
    <mergeCell ref="D70:Q70"/>
    <mergeCell ref="B71:C71"/>
    <mergeCell ref="D71:Q71"/>
    <mergeCell ref="B72:Q72"/>
    <mergeCell ref="B73:R73"/>
    <mergeCell ref="B66:P66"/>
    <mergeCell ref="B67:R67"/>
    <mergeCell ref="B68:C68"/>
    <mergeCell ref="D68:Q68"/>
    <mergeCell ref="B69:C69"/>
    <mergeCell ref="D69:Q69"/>
    <mergeCell ref="B74:H74"/>
    <mergeCell ref="I74:M74"/>
    <mergeCell ref="N74:P74"/>
    <mergeCell ref="B75:H75"/>
    <mergeCell ref="B84:Q84"/>
    <mergeCell ref="C79:E79"/>
    <mergeCell ref="I79:Q79"/>
    <mergeCell ref="B80:Q80"/>
    <mergeCell ref="B81:Q81"/>
    <mergeCell ref="B82:Q82"/>
    <mergeCell ref="B83:Q83"/>
    <mergeCell ref="B76:H76"/>
    <mergeCell ref="N76:P76"/>
    <mergeCell ref="B77:H77"/>
    <mergeCell ref="I77:M77"/>
    <mergeCell ref="N77:P77"/>
    <mergeCell ref="C78:E78"/>
    <mergeCell ref="F78:L78"/>
    <mergeCell ref="M78:Q78"/>
    <mergeCell ref="I76:M76"/>
  </mergeCells>
  <conditionalFormatting sqref="R79">
    <cfRule type="cellIs" dxfId="19" priority="1" operator="greaterThan">
      <formula>$N$77</formula>
    </cfRule>
    <cfRule type="cellIs" dxfId="18" priority="2" operator="greaterThan">
      <formula>$N$77</formula>
    </cfRule>
    <cfRule type="cellIs" dxfId="17" priority="3" operator="greaterThan">
      <formula>$N$77</formula>
    </cfRule>
    <cfRule type="cellIs" dxfId="16" priority="5" operator="greaterThan">
      <formula>$N$77</formula>
    </cfRule>
  </conditionalFormatting>
  <pageMargins left="0.25" right="0.25" top="0.75" bottom="0.75" header="0.3" footer="0.3"/>
  <pageSetup scale="72" fitToHeight="50" orientation="landscape" r:id="rId1"/>
  <headerFooter>
    <oddFooter>Page &amp;P of &amp;N</oddFooter>
  </headerFooter>
  <rowBreaks count="3" manualBreakCount="3">
    <brk id="23" max="21" man="1"/>
    <brk id="47" max="16383" man="1"/>
    <brk id="66" max="16383" man="1"/>
  </rowBreaks>
  <extLst>
    <ext xmlns:x14="http://schemas.microsoft.com/office/spreadsheetml/2009/9/main" uri="{78C0D931-6437-407d-A8EE-F0AAD7539E65}">
      <x14:conditionalFormattings>
        <x14:conditionalFormatting xmlns:xm="http://schemas.microsoft.com/office/excel/2006/main">
          <x14:cfRule type="cellIs" priority="4" operator="notEqual" id="{EEA8A882-0C3A-4106-914C-8906CE1B6620}">
            <xm:f>Cover!$C$7</xm:f>
            <x14:dxf>
              <font>
                <color rgb="FFFF0000"/>
              </font>
            </x14:dxf>
          </x14:cfRule>
          <xm:sqref>R84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'DROP-DOWNS'!$L$2:$L$3</xm:f>
          </x14:formula1>
          <xm:sqref>B63:C65</xm:sqref>
        </x14:dataValidation>
        <x14:dataValidation type="list" allowBlank="1" showInputMessage="1" showErrorMessage="1" xr:uid="{00000000-0002-0000-0200-000001000000}">
          <x14:formula1>
            <xm:f>'DROP-DOWNS'!$J$2:$J$3</xm:f>
          </x14:formula1>
          <xm:sqref>B50:C53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2:M43"/>
  <sheetViews>
    <sheetView showGridLines="0" topLeftCell="A3" zoomScaleNormal="100" zoomScalePageLayoutView="110" workbookViewId="0">
      <selection activeCell="K55" sqref="K55"/>
    </sheetView>
  </sheetViews>
  <sheetFormatPr defaultRowHeight="15" x14ac:dyDescent="0.25"/>
  <cols>
    <col min="1" max="1" width="4.140625" customWidth="1"/>
    <col min="2" max="2" width="8.5703125" customWidth="1"/>
    <col min="3" max="3" width="8.140625" customWidth="1"/>
    <col min="4" max="4" width="7" customWidth="1"/>
    <col min="5" max="5" width="8.5703125" customWidth="1"/>
    <col min="6" max="6" width="6.42578125" customWidth="1"/>
    <col min="7" max="7" width="8.140625" customWidth="1"/>
    <col min="8" max="8" width="21.5703125" customWidth="1"/>
    <col min="9" max="9" width="7.140625" customWidth="1"/>
    <col min="10" max="10" width="20.42578125" style="4" customWidth="1"/>
  </cols>
  <sheetData>
    <row r="2" spans="2:13" ht="15.75" x14ac:dyDescent="0.25">
      <c r="B2" s="342"/>
      <c r="C2" s="343"/>
      <c r="D2" s="343"/>
      <c r="E2" s="343"/>
      <c r="F2" s="343"/>
      <c r="G2" s="343">
        <f>Cover!C5</f>
        <v>0</v>
      </c>
      <c r="H2" s="343"/>
      <c r="I2" s="343"/>
      <c r="J2" s="343"/>
    </row>
    <row r="3" spans="2:13" ht="29.45" customHeight="1" x14ac:dyDescent="0.25">
      <c r="B3" s="321" t="s">
        <v>98</v>
      </c>
      <c r="C3" s="321"/>
      <c r="D3" s="321"/>
      <c r="E3" s="321"/>
      <c r="F3" s="321"/>
      <c r="G3" s="321"/>
      <c r="H3" s="321"/>
      <c r="I3" s="321"/>
      <c r="J3" s="321"/>
    </row>
    <row r="4" spans="2:13" s="93" customFormat="1" ht="27.95" hidden="1" customHeight="1" x14ac:dyDescent="0.25">
      <c r="B4" s="327" t="s">
        <v>99</v>
      </c>
      <c r="C4" s="328"/>
      <c r="D4" s="328"/>
      <c r="E4" s="328"/>
      <c r="F4" s="328"/>
      <c r="G4" s="328"/>
      <c r="H4" s="328"/>
      <c r="I4" s="329"/>
      <c r="J4" s="91"/>
    </row>
    <row r="5" spans="2:13" s="93" customFormat="1" ht="24.95" hidden="1" customHeight="1" x14ac:dyDescent="0.25">
      <c r="B5" s="318" t="s">
        <v>100</v>
      </c>
      <c r="C5" s="319"/>
      <c r="D5" s="319"/>
      <c r="E5" s="319"/>
      <c r="F5" s="319"/>
      <c r="G5" s="319"/>
      <c r="H5" s="319"/>
      <c r="I5" s="320"/>
      <c r="J5" s="95">
        <f>Cover!C10</f>
        <v>0</v>
      </c>
      <c r="M5" s="121"/>
    </row>
    <row r="6" spans="2:13" s="93" customFormat="1" ht="24.95" hidden="1" customHeight="1" x14ac:dyDescent="0.25">
      <c r="B6" s="318" t="s">
        <v>101</v>
      </c>
      <c r="C6" s="319"/>
      <c r="D6" s="319"/>
      <c r="E6" s="319"/>
      <c r="F6" s="319"/>
      <c r="G6" s="319"/>
      <c r="H6" s="319"/>
      <c r="I6" s="320"/>
      <c r="J6" s="95">
        <f>Cover!C7</f>
        <v>0</v>
      </c>
    </row>
    <row r="7" spans="2:13" s="93" customFormat="1" ht="24.95" hidden="1" customHeight="1" x14ac:dyDescent="0.25">
      <c r="B7" s="318" t="s">
        <v>102</v>
      </c>
      <c r="C7" s="319"/>
      <c r="D7" s="319"/>
      <c r="E7" s="319"/>
      <c r="F7" s="319"/>
      <c r="G7" s="319"/>
      <c r="H7" s="319"/>
      <c r="I7" s="320"/>
      <c r="J7" s="95" t="e">
        <f>Cover!#REF!</f>
        <v>#REF!</v>
      </c>
    </row>
    <row r="8" spans="2:13" s="93" customFormat="1" ht="24.95" hidden="1" customHeight="1" x14ac:dyDescent="0.25">
      <c r="B8" s="318" t="s">
        <v>103</v>
      </c>
      <c r="C8" s="319"/>
      <c r="D8" s="319"/>
      <c r="E8" s="319"/>
      <c r="F8" s="319"/>
      <c r="G8" s="319"/>
      <c r="H8" s="319"/>
      <c r="I8" s="320"/>
      <c r="J8" s="95" t="e">
        <f>Cover!#REF!</f>
        <v>#REF!</v>
      </c>
    </row>
    <row r="9" spans="2:13" s="93" customFormat="1" ht="24.95" hidden="1" customHeight="1" x14ac:dyDescent="0.25">
      <c r="B9" s="187"/>
      <c r="C9" s="188"/>
      <c r="D9" s="188"/>
      <c r="E9" s="188"/>
      <c r="F9" s="188"/>
      <c r="G9" s="188"/>
      <c r="H9" s="188"/>
      <c r="I9" s="189"/>
      <c r="J9" s="95"/>
    </row>
    <row r="10" spans="2:13" s="94" customFormat="1" ht="27.95" customHeight="1" x14ac:dyDescent="0.25">
      <c r="B10" s="325" t="s">
        <v>104</v>
      </c>
      <c r="C10" s="326"/>
      <c r="D10" s="326"/>
      <c r="E10" s="326"/>
      <c r="F10" s="326"/>
      <c r="G10" s="326"/>
      <c r="H10" s="326"/>
      <c r="I10" s="326"/>
      <c r="J10" s="92" t="s">
        <v>105</v>
      </c>
    </row>
    <row r="11" spans="2:13" s="93" customFormat="1" ht="24.95" customHeight="1" x14ac:dyDescent="0.25">
      <c r="B11" s="318" t="s">
        <v>12</v>
      </c>
      <c r="C11" s="319"/>
      <c r="D11" s="319"/>
      <c r="E11" s="319"/>
      <c r="F11" s="319"/>
      <c r="G11" s="319"/>
      <c r="H11" s="319"/>
      <c r="I11" s="320"/>
      <c r="J11" s="95">
        <f>' Budget'!R18</f>
        <v>0</v>
      </c>
    </row>
    <row r="12" spans="2:13" s="93" customFormat="1" ht="24.95" customHeight="1" x14ac:dyDescent="0.25">
      <c r="B12" s="318" t="s">
        <v>27</v>
      </c>
      <c r="C12" s="319"/>
      <c r="D12" s="319"/>
      <c r="E12" s="319"/>
      <c r="F12" s="319"/>
      <c r="G12" s="319"/>
      <c r="H12" s="319"/>
      <c r="I12" s="320"/>
      <c r="J12" s="95">
        <f>' Budget'!R28</f>
        <v>0</v>
      </c>
    </row>
    <row r="13" spans="2:13" s="93" customFormat="1" ht="24.95" customHeight="1" x14ac:dyDescent="0.25">
      <c r="B13" s="318" t="s">
        <v>32</v>
      </c>
      <c r="C13" s="319"/>
      <c r="D13" s="319"/>
      <c r="E13" s="319"/>
      <c r="F13" s="319"/>
      <c r="G13" s="319"/>
      <c r="H13" s="319"/>
      <c r="I13" s="320"/>
      <c r="J13" s="95">
        <f>' Budget'!R33</f>
        <v>0</v>
      </c>
    </row>
    <row r="14" spans="2:13" s="93" customFormat="1" ht="24.95" customHeight="1" x14ac:dyDescent="0.25">
      <c r="B14" s="318" t="s">
        <v>34</v>
      </c>
      <c r="C14" s="319"/>
      <c r="D14" s="319"/>
      <c r="E14" s="319"/>
      <c r="F14" s="319"/>
      <c r="G14" s="319"/>
      <c r="H14" s="319"/>
      <c r="I14" s="320"/>
      <c r="J14" s="95">
        <f>' Budget'!R38</f>
        <v>0</v>
      </c>
    </row>
    <row r="15" spans="2:13" s="93" customFormat="1" ht="24.95" customHeight="1" x14ac:dyDescent="0.25">
      <c r="B15" s="318" t="s">
        <v>38</v>
      </c>
      <c r="C15" s="319"/>
      <c r="D15" s="319"/>
      <c r="E15" s="319"/>
      <c r="F15" s="319"/>
      <c r="G15" s="319"/>
      <c r="H15" s="319"/>
      <c r="I15" s="320"/>
      <c r="J15" s="95">
        <f>' Budget'!R47</f>
        <v>0</v>
      </c>
    </row>
    <row r="16" spans="2:13" s="93" customFormat="1" ht="24.95" customHeight="1" x14ac:dyDescent="0.25">
      <c r="B16" s="318" t="s">
        <v>48</v>
      </c>
      <c r="C16" s="319"/>
      <c r="D16" s="319"/>
      <c r="E16" s="319"/>
      <c r="F16" s="319"/>
      <c r="G16" s="319"/>
      <c r="H16" s="319"/>
      <c r="I16" s="320"/>
      <c r="J16" s="95">
        <f>' Budget'!R54</f>
        <v>0</v>
      </c>
    </row>
    <row r="17" spans="2:10" s="93" customFormat="1" ht="24.95" customHeight="1" x14ac:dyDescent="0.25">
      <c r="B17" s="318" t="s">
        <v>56</v>
      </c>
      <c r="C17" s="319"/>
      <c r="D17" s="319"/>
      <c r="E17" s="319"/>
      <c r="F17" s="319"/>
      <c r="G17" s="319"/>
      <c r="H17" s="319"/>
      <c r="I17" s="320"/>
      <c r="J17" s="95">
        <f>' Budget'!R60</f>
        <v>0</v>
      </c>
    </row>
    <row r="18" spans="2:10" s="93" customFormat="1" ht="24.95" customHeight="1" x14ac:dyDescent="0.25">
      <c r="B18" s="318" t="s">
        <v>60</v>
      </c>
      <c r="C18" s="319"/>
      <c r="D18" s="319"/>
      <c r="E18" s="319"/>
      <c r="F18" s="319"/>
      <c r="G18" s="319"/>
      <c r="H18" s="319"/>
      <c r="I18" s="320"/>
      <c r="J18" s="95">
        <f>' Budget'!R66</f>
        <v>0</v>
      </c>
    </row>
    <row r="19" spans="2:10" s="93" customFormat="1" ht="24.95" customHeight="1" x14ac:dyDescent="0.25">
      <c r="B19" s="318" t="s">
        <v>68</v>
      </c>
      <c r="C19" s="319"/>
      <c r="D19" s="319"/>
      <c r="E19" s="319"/>
      <c r="F19" s="319"/>
      <c r="G19" s="319"/>
      <c r="H19" s="319"/>
      <c r="I19" s="320"/>
      <c r="J19" s="95">
        <f>' Budget'!R72</f>
        <v>0</v>
      </c>
    </row>
    <row r="20" spans="2:10" s="93" customFormat="1" ht="24.95" customHeight="1" x14ac:dyDescent="0.25">
      <c r="B20" s="318" t="s">
        <v>72</v>
      </c>
      <c r="C20" s="319"/>
      <c r="D20" s="319"/>
      <c r="E20" s="319"/>
      <c r="F20" s="319"/>
      <c r="G20" s="319"/>
      <c r="H20" s="319"/>
      <c r="I20" s="320"/>
      <c r="J20" s="95">
        <f>' Budget'!R82</f>
        <v>0</v>
      </c>
    </row>
    <row r="21" spans="2:10" s="93" customFormat="1" ht="24.95" customHeight="1" x14ac:dyDescent="0.25">
      <c r="B21" s="318" t="s">
        <v>83</v>
      </c>
      <c r="C21" s="319"/>
      <c r="D21" s="319"/>
      <c r="E21" s="319"/>
      <c r="F21" s="319"/>
      <c r="G21" s="319"/>
      <c r="H21" s="319"/>
      <c r="I21" s="320"/>
      <c r="J21" s="95">
        <f>' Budget'!R86</f>
        <v>0</v>
      </c>
    </row>
    <row r="22" spans="2:10" s="93" customFormat="1" ht="24.95" customHeight="1" x14ac:dyDescent="0.25">
      <c r="B22" s="322" t="str">
        <f>' Budget'!B87:Q87</f>
        <v>TOTAL FUNDS REQUESTED</v>
      </c>
      <c r="C22" s="323"/>
      <c r="D22" s="323"/>
      <c r="E22" s="323"/>
      <c r="F22" s="323"/>
      <c r="G22" s="323"/>
      <c r="H22" s="323"/>
      <c r="I22" s="324"/>
      <c r="J22" s="96">
        <f>' Budget'!R87</f>
        <v>0</v>
      </c>
    </row>
    <row r="23" spans="2:10" s="93" customFormat="1" ht="24.95" customHeight="1" x14ac:dyDescent="0.25">
      <c r="B23" s="187"/>
      <c r="C23" s="188"/>
      <c r="D23" s="188"/>
      <c r="E23" s="188"/>
      <c r="F23" s="188"/>
      <c r="G23" s="188"/>
      <c r="H23" s="188"/>
      <c r="I23" s="189"/>
      <c r="J23" s="95"/>
    </row>
    <row r="24" spans="2:10" s="93" customFormat="1" ht="27.95" customHeight="1" x14ac:dyDescent="0.25">
      <c r="B24" s="325" t="s">
        <v>106</v>
      </c>
      <c r="C24" s="326"/>
      <c r="D24" s="326"/>
      <c r="E24" s="326"/>
      <c r="F24" s="326"/>
      <c r="G24" s="326"/>
      <c r="H24" s="326"/>
      <c r="I24" s="326"/>
      <c r="J24" s="97"/>
    </row>
    <row r="25" spans="2:10" s="93" customFormat="1" ht="24.95" customHeight="1" x14ac:dyDescent="0.25">
      <c r="B25" s="318" t="s">
        <v>107</v>
      </c>
      <c r="C25" s="319"/>
      <c r="D25" s="319"/>
      <c r="E25" s="319"/>
      <c r="F25" s="319"/>
      <c r="G25" s="319"/>
      <c r="H25" s="319"/>
      <c r="I25" s="320"/>
      <c r="J25" s="95">
        <f>' Budget'!T18</f>
        <v>0</v>
      </c>
    </row>
    <row r="26" spans="2:10" s="93" customFormat="1" ht="24.95" customHeight="1" x14ac:dyDescent="0.25">
      <c r="B26" s="318" t="s">
        <v>108</v>
      </c>
      <c r="C26" s="319"/>
      <c r="D26" s="319"/>
      <c r="E26" s="319"/>
      <c r="F26" s="319"/>
      <c r="G26" s="319"/>
      <c r="H26" s="319"/>
      <c r="I26" s="320"/>
      <c r="J26" s="95">
        <f>' Budget'!T33</f>
        <v>0</v>
      </c>
    </row>
    <row r="27" spans="2:10" s="93" customFormat="1" ht="24.95" customHeight="1" x14ac:dyDescent="0.25">
      <c r="B27" s="318" t="s">
        <v>109</v>
      </c>
      <c r="C27" s="319"/>
      <c r="D27" s="319"/>
      <c r="E27" s="319"/>
      <c r="F27" s="319"/>
      <c r="G27" s="319"/>
      <c r="H27" s="319"/>
      <c r="I27" s="320"/>
      <c r="J27" s="95">
        <f>' Budget'!R72</f>
        <v>0</v>
      </c>
    </row>
    <row r="28" spans="2:10" s="93" customFormat="1" ht="24.95" customHeight="1" x14ac:dyDescent="0.25">
      <c r="B28" s="318" t="s">
        <v>110</v>
      </c>
      <c r="C28" s="319"/>
      <c r="D28" s="319"/>
      <c r="E28" s="319"/>
      <c r="F28" s="319"/>
      <c r="G28" s="319"/>
      <c r="H28" s="319"/>
      <c r="I28" s="320"/>
      <c r="J28" s="95">
        <f>' Budget'!R82</f>
        <v>0</v>
      </c>
    </row>
    <row r="29" spans="2:10" s="93" customFormat="1" ht="24.95" customHeight="1" x14ac:dyDescent="0.25">
      <c r="B29" s="318" t="s">
        <v>111</v>
      </c>
      <c r="C29" s="319"/>
      <c r="D29" s="319"/>
      <c r="E29" s="319"/>
      <c r="F29" s="319"/>
      <c r="G29" s="319"/>
      <c r="H29" s="319"/>
      <c r="I29" s="320"/>
      <c r="J29" s="95">
        <f>' Budget'!R86</f>
        <v>0</v>
      </c>
    </row>
    <row r="30" spans="2:10" s="93" customFormat="1" ht="24.95" customHeight="1" x14ac:dyDescent="0.25">
      <c r="B30" s="318" t="s">
        <v>112</v>
      </c>
      <c r="C30" s="319"/>
      <c r="D30" s="319"/>
      <c r="E30" s="319"/>
      <c r="F30" s="319"/>
      <c r="G30" s="319"/>
      <c r="H30" s="319"/>
      <c r="I30" s="320"/>
      <c r="J30" s="95">
        <f>' Budget'!T66</f>
        <v>0</v>
      </c>
    </row>
    <row r="31" spans="2:10" s="93" customFormat="1" ht="21.6" customHeight="1" x14ac:dyDescent="0.25">
      <c r="B31" s="322" t="s">
        <v>113</v>
      </c>
      <c r="C31" s="323"/>
      <c r="D31" s="323"/>
      <c r="E31" s="323"/>
      <c r="F31" s="323"/>
      <c r="G31" s="323"/>
      <c r="H31" s="323"/>
      <c r="I31" s="324"/>
      <c r="J31" s="98">
        <f>SUM(J25:J30)</f>
        <v>0</v>
      </c>
    </row>
    <row r="32" spans="2:10" s="93" customFormat="1" ht="22.35" customHeight="1" x14ac:dyDescent="0.25">
      <c r="B32" s="339" t="s">
        <v>114</v>
      </c>
      <c r="C32" s="340"/>
      <c r="D32" s="340"/>
      <c r="E32" s="340"/>
      <c r="F32" s="340"/>
      <c r="G32" s="340"/>
      <c r="H32" s="340"/>
      <c r="I32" s="341"/>
      <c r="J32" s="99" t="e">
        <f>J31/J22</f>
        <v>#DIV/0!</v>
      </c>
    </row>
    <row r="33" spans="2:10" s="103" customFormat="1" ht="22.35" customHeight="1" x14ac:dyDescent="0.25">
      <c r="B33" s="100"/>
      <c r="C33" s="101"/>
      <c r="D33" s="101"/>
      <c r="E33" s="101"/>
      <c r="F33" s="101"/>
      <c r="G33" s="101"/>
      <c r="H33" s="101"/>
      <c r="I33" s="101"/>
      <c r="J33" s="102"/>
    </row>
    <row r="34" spans="2:10" s="93" customFormat="1" ht="27.95" customHeight="1" x14ac:dyDescent="0.25">
      <c r="B34" s="325" t="s">
        <v>115</v>
      </c>
      <c r="C34" s="326"/>
      <c r="D34" s="326"/>
      <c r="E34" s="326"/>
      <c r="F34" s="326"/>
      <c r="G34" s="326"/>
      <c r="H34" s="326"/>
      <c r="I34" s="326"/>
      <c r="J34" s="332"/>
    </row>
    <row r="35" spans="2:10" s="93" customFormat="1" ht="34.5" customHeight="1" x14ac:dyDescent="0.25">
      <c r="B35" s="336" t="s">
        <v>116</v>
      </c>
      <c r="C35" s="337"/>
      <c r="D35" s="337"/>
      <c r="E35" s="337"/>
      <c r="F35" s="337"/>
      <c r="G35" s="337"/>
      <c r="H35" s="337"/>
      <c r="I35" s="338"/>
      <c r="J35" s="105">
        <f>'Indirect Cost Calculator'!D13</f>
        <v>0</v>
      </c>
    </row>
    <row r="36" spans="2:10" s="93" customFormat="1" ht="24.75" customHeight="1" x14ac:dyDescent="0.25">
      <c r="B36" s="333" t="s">
        <v>117</v>
      </c>
      <c r="C36" s="333"/>
      <c r="D36" s="333"/>
      <c r="E36" s="333"/>
      <c r="F36" s="333"/>
      <c r="G36" s="333"/>
      <c r="H36" s="333"/>
      <c r="I36" s="333"/>
      <c r="J36" s="104">
        <f>' Budget'!R82</f>
        <v>0</v>
      </c>
    </row>
    <row r="37" spans="2:10" s="93" customFormat="1" ht="24.75" customHeight="1" x14ac:dyDescent="0.25">
      <c r="B37" s="334" t="s">
        <v>118</v>
      </c>
      <c r="C37" s="335"/>
      <c r="D37" s="335"/>
      <c r="E37" s="335"/>
      <c r="F37" s="335"/>
      <c r="G37" s="335"/>
      <c r="H37" s="335"/>
      <c r="I37" s="335"/>
      <c r="J37" s="105">
        <f>' Match Budget'!R79</f>
        <v>0</v>
      </c>
    </row>
    <row r="38" spans="2:10" s="93" customFormat="1" ht="24.75" customHeight="1" x14ac:dyDescent="0.25">
      <c r="B38" s="339" t="s">
        <v>119</v>
      </c>
      <c r="C38" s="340"/>
      <c r="D38" s="340"/>
      <c r="E38" s="340"/>
      <c r="F38" s="340"/>
      <c r="G38" s="340"/>
      <c r="H38" s="340"/>
      <c r="I38" s="341"/>
      <c r="J38" s="106">
        <f>SUM(J36:J37)</f>
        <v>0</v>
      </c>
    </row>
    <row r="39" spans="2:10" s="103" customFormat="1" ht="22.35" customHeight="1" x14ac:dyDescent="0.25">
      <c r="B39" s="100"/>
      <c r="C39" s="101"/>
      <c r="D39" s="101"/>
      <c r="E39" s="101"/>
      <c r="F39" s="101"/>
      <c r="G39" s="101"/>
      <c r="H39" s="101"/>
      <c r="I39" s="101"/>
      <c r="J39" s="102"/>
    </row>
    <row r="40" spans="2:10" s="93" customFormat="1" ht="27.95" customHeight="1" x14ac:dyDescent="0.25">
      <c r="B40" s="325" t="s">
        <v>120</v>
      </c>
      <c r="C40" s="326"/>
      <c r="D40" s="326"/>
      <c r="E40" s="326"/>
      <c r="F40" s="326"/>
      <c r="G40" s="326"/>
      <c r="H40" s="326"/>
      <c r="I40" s="326"/>
      <c r="J40" s="332"/>
    </row>
    <row r="41" spans="2:10" s="93" customFormat="1" ht="24.75" customHeight="1" x14ac:dyDescent="0.25">
      <c r="B41" s="330" t="s">
        <v>121</v>
      </c>
      <c r="C41" s="330"/>
      <c r="D41" s="330"/>
      <c r="E41" s="330"/>
      <c r="F41" s="330"/>
      <c r="G41" s="330"/>
      <c r="H41" s="330"/>
      <c r="I41" s="330"/>
      <c r="J41" s="107">
        <f>' Match Budget'!R84</f>
        <v>0</v>
      </c>
    </row>
    <row r="42" spans="2:10" s="93" customFormat="1" ht="24.75" customHeight="1" x14ac:dyDescent="0.25">
      <c r="B42" s="330" t="s">
        <v>122</v>
      </c>
      <c r="C42" s="330"/>
      <c r="D42" s="330"/>
      <c r="E42" s="330"/>
      <c r="F42" s="330"/>
      <c r="G42" s="330"/>
      <c r="H42" s="330"/>
      <c r="I42" s="330"/>
      <c r="J42" s="107">
        <f>' Budget'!R87</f>
        <v>0</v>
      </c>
    </row>
    <row r="43" spans="2:10" s="93" customFormat="1" ht="24.75" customHeight="1" x14ac:dyDescent="0.25">
      <c r="B43" s="331" t="s">
        <v>123</v>
      </c>
      <c r="C43" s="331"/>
      <c r="D43" s="331"/>
      <c r="E43" s="331"/>
      <c r="F43" s="331"/>
      <c r="G43" s="331"/>
      <c r="H43" s="331"/>
      <c r="I43" s="331"/>
      <c r="J43" s="108" t="e">
        <f>J41/J42</f>
        <v>#DIV/0!</v>
      </c>
    </row>
  </sheetData>
  <sheetProtection algorithmName="SHA-512" hashValue="AGAdgT3ddwo18aLFhRLW77YHGdIPmFQI3OAkxiKhTsZrNQgXv9eWP4FUpuHdMn15uYiIGPu7YSWPqqctB7dP6A==" saltValue="iqD/G8N9uG1h7cE9YUvC8Q==" spinCount="100000" sheet="1" selectLockedCells="1" selectUnlockedCells="1"/>
  <mergeCells count="38">
    <mergeCell ref="B2:J2"/>
    <mergeCell ref="B19:I19"/>
    <mergeCell ref="B13:I13"/>
    <mergeCell ref="B10:I10"/>
    <mergeCell ref="B15:I15"/>
    <mergeCell ref="B14:I14"/>
    <mergeCell ref="B5:I5"/>
    <mergeCell ref="B6:I6"/>
    <mergeCell ref="B7:I7"/>
    <mergeCell ref="B8:I8"/>
    <mergeCell ref="B28:I28"/>
    <mergeCell ref="B29:I29"/>
    <mergeCell ref="B30:I30"/>
    <mergeCell ref="B31:I31"/>
    <mergeCell ref="B32:I32"/>
    <mergeCell ref="B42:I42"/>
    <mergeCell ref="B43:I43"/>
    <mergeCell ref="B34:J34"/>
    <mergeCell ref="B36:I36"/>
    <mergeCell ref="B37:I37"/>
    <mergeCell ref="B35:I35"/>
    <mergeCell ref="B38:I38"/>
    <mergeCell ref="B40:J40"/>
    <mergeCell ref="B41:I41"/>
    <mergeCell ref="B27:I27"/>
    <mergeCell ref="B3:J3"/>
    <mergeCell ref="B25:I25"/>
    <mergeCell ref="B26:I26"/>
    <mergeCell ref="B11:I11"/>
    <mergeCell ref="B12:I12"/>
    <mergeCell ref="B20:I20"/>
    <mergeCell ref="B21:I21"/>
    <mergeCell ref="B22:I22"/>
    <mergeCell ref="B24:I24"/>
    <mergeCell ref="B16:I16"/>
    <mergeCell ref="B17:I17"/>
    <mergeCell ref="B18:I18"/>
    <mergeCell ref="B4:I4"/>
  </mergeCells>
  <conditionalFormatting sqref="J32:J33 J39">
    <cfRule type="cellIs" dxfId="14" priority="9" operator="greaterThan">
      <formula>0.25</formula>
    </cfRule>
  </conditionalFormatting>
  <conditionalFormatting sqref="J43">
    <cfRule type="cellIs" dxfId="13" priority="8" operator="lessThan">
      <formula>0.2</formula>
    </cfRule>
  </conditionalFormatting>
  <conditionalFormatting sqref="J38">
    <cfRule type="cellIs" dxfId="12" priority="11" operator="greaterThan">
      <formula>$J$35</formula>
    </cfRule>
  </conditionalFormatting>
  <pageMargins left="0.7" right="0.7" top="0.75" bottom="0.75" header="0.3" footer="0.3"/>
  <pageSetup scale="90" fitToHeight="50" orientation="portrait" r:id="rId1"/>
  <headerFooter>
    <oddFooter>Page &amp;P of &amp;N</oddFooter>
  </headerFooter>
  <legacyDrawing r:id="rId2"/>
  <extLst>
    <ext xmlns:x14="http://schemas.microsoft.com/office/spreadsheetml/2009/9/main" uri="{78C0D931-6437-407d-A8EE-F0AAD7539E65}">
      <x14:conditionalFormattings>
        <x14:conditionalFormatting xmlns:xm="http://schemas.microsoft.com/office/excel/2006/main">
          <x14:cfRule type="cellIs" priority="1" operator="greaterThan" id="{74BA62AA-3141-4285-A30F-94BE4B7BF964}">
            <xm:f>' Budget'!$N$80</xm:f>
            <x14:dxf>
              <font>
                <color rgb="FF9C0006"/>
              </font>
              <fill>
                <patternFill>
                  <bgColor rgb="FFFFC7CE"/>
                </patternFill>
              </fill>
            </x14:dxf>
          </x14:cfRule>
          <xm:sqref>J38</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9"/>
  <sheetViews>
    <sheetView showGridLines="0" zoomScaleNormal="100" workbookViewId="0"/>
  </sheetViews>
  <sheetFormatPr defaultRowHeight="15" x14ac:dyDescent="0.25"/>
  <cols>
    <col min="1" max="2" width="6.42578125" customWidth="1"/>
    <col min="3" max="3" width="56.5703125" style="7" customWidth="1"/>
    <col min="4" max="4" width="14" bestFit="1" customWidth="1"/>
    <col min="5" max="5" width="16.5703125" customWidth="1"/>
    <col min="6" max="6" width="25.42578125" style="6" customWidth="1"/>
    <col min="7" max="7" width="26.42578125" style="7" customWidth="1"/>
    <col min="8" max="8" width="24.42578125" customWidth="1"/>
    <col min="9" max="9" width="18.5703125" customWidth="1"/>
    <col min="10" max="10" width="65.140625" customWidth="1"/>
  </cols>
  <sheetData>
    <row r="1" spans="1:10" ht="14.45" customHeight="1" thickBot="1" x14ac:dyDescent="0.3"/>
    <row r="2" spans="1:10" ht="15" customHeight="1" x14ac:dyDescent="0.25">
      <c r="G2" s="344" t="s">
        <v>124</v>
      </c>
      <c r="H2" s="345"/>
    </row>
    <row r="3" spans="1:10" ht="15.75" thickBot="1" x14ac:dyDescent="0.3">
      <c r="G3" s="346"/>
      <c r="H3" s="347"/>
    </row>
    <row r="5" spans="1:10" ht="60" x14ac:dyDescent="0.25">
      <c r="A5" s="348" t="s">
        <v>125</v>
      </c>
      <c r="B5" s="349"/>
      <c r="C5" s="350"/>
      <c r="D5" s="127" t="s">
        <v>126</v>
      </c>
      <c r="E5" s="128" t="s">
        <v>127</v>
      </c>
      <c r="F5" s="129" t="s">
        <v>128</v>
      </c>
      <c r="G5" s="351" t="s">
        <v>129</v>
      </c>
      <c r="H5" s="351"/>
      <c r="I5" s="351"/>
      <c r="J5" s="130" t="s">
        <v>130</v>
      </c>
    </row>
    <row r="6" spans="1:10" s="25" customFormat="1" x14ac:dyDescent="0.25">
      <c r="A6" s="131"/>
      <c r="B6" s="131"/>
      <c r="C6" s="131"/>
      <c r="D6" s="132"/>
      <c r="E6" s="131"/>
      <c r="F6" s="133">
        <f>ROUNDUP(I16,0)</f>
        <v>0</v>
      </c>
      <c r="G6" s="131"/>
      <c r="H6" s="131"/>
      <c r="I6" s="131"/>
      <c r="J6" s="131"/>
    </row>
    <row r="7" spans="1:10" s="28" customFormat="1" x14ac:dyDescent="0.25">
      <c r="A7" s="134">
        <v>2020</v>
      </c>
      <c r="B7" s="134" t="s">
        <v>131</v>
      </c>
      <c r="C7" s="135" t="s">
        <v>132</v>
      </c>
      <c r="D7" s="136">
        <v>0</v>
      </c>
      <c r="E7" s="137">
        <f>D7*37.91%</f>
        <v>0</v>
      </c>
      <c r="F7" s="136">
        <v>0</v>
      </c>
      <c r="G7" s="138" t="s">
        <v>133</v>
      </c>
      <c r="H7" s="139" t="s">
        <v>134</v>
      </c>
      <c r="I7" s="137">
        <f>Summary!J11</f>
        <v>0</v>
      </c>
      <c r="J7" s="140" t="s">
        <v>131</v>
      </c>
    </row>
    <row r="8" spans="1:10" s="28" customFormat="1" x14ac:dyDescent="0.25">
      <c r="A8" s="134"/>
      <c r="B8" s="134" t="s">
        <v>135</v>
      </c>
      <c r="C8" s="135" t="s">
        <v>136</v>
      </c>
      <c r="D8" s="136">
        <v>0</v>
      </c>
      <c r="E8" s="141"/>
      <c r="F8" s="136">
        <v>0</v>
      </c>
      <c r="G8" s="138" t="s">
        <v>137</v>
      </c>
      <c r="H8" s="139" t="s">
        <v>134</v>
      </c>
      <c r="I8" s="137">
        <f>Summary!J12</f>
        <v>0</v>
      </c>
      <c r="J8" s="140" t="s">
        <v>138</v>
      </c>
    </row>
    <row r="9" spans="1:10" s="28" customFormat="1" x14ac:dyDescent="0.25">
      <c r="A9" s="134"/>
      <c r="B9" s="134" t="s">
        <v>138</v>
      </c>
      <c r="C9" s="135" t="s">
        <v>139</v>
      </c>
      <c r="D9" s="136">
        <v>0</v>
      </c>
      <c r="E9" s="137">
        <f>(D9*2.43%)</f>
        <v>0</v>
      </c>
      <c r="F9" s="136">
        <v>0</v>
      </c>
      <c r="G9" s="138" t="s">
        <v>140</v>
      </c>
      <c r="H9" s="139" t="s">
        <v>134</v>
      </c>
      <c r="I9" s="137">
        <f>Summary!J13</f>
        <v>0</v>
      </c>
      <c r="J9" s="140" t="s">
        <v>131</v>
      </c>
    </row>
    <row r="10" spans="1:10" s="28" customFormat="1" x14ac:dyDescent="0.25">
      <c r="A10" s="134"/>
      <c r="B10" s="142" t="s">
        <v>141</v>
      </c>
      <c r="C10" s="135" t="s">
        <v>142</v>
      </c>
      <c r="D10" s="143">
        <f>E23</f>
        <v>0</v>
      </c>
      <c r="E10" s="141"/>
      <c r="F10" s="136">
        <v>0</v>
      </c>
      <c r="G10" s="138" t="s">
        <v>143</v>
      </c>
      <c r="H10" s="139" t="s">
        <v>134</v>
      </c>
      <c r="I10" s="137">
        <f>Summary!J14</f>
        <v>0</v>
      </c>
      <c r="J10" s="140"/>
    </row>
    <row r="11" spans="1:10" s="28" customFormat="1" x14ac:dyDescent="0.25">
      <c r="A11" s="134"/>
      <c r="B11" s="144" t="s">
        <v>141</v>
      </c>
      <c r="C11" s="135" t="s">
        <v>144</v>
      </c>
      <c r="D11" s="136">
        <v>0</v>
      </c>
      <c r="E11" s="141"/>
      <c r="F11" s="136">
        <v>0</v>
      </c>
      <c r="G11" s="138" t="s">
        <v>145</v>
      </c>
      <c r="H11" s="139" t="s">
        <v>141</v>
      </c>
      <c r="I11" s="137">
        <f>Summary!J15</f>
        <v>0</v>
      </c>
      <c r="J11" s="140" t="s">
        <v>141</v>
      </c>
    </row>
    <row r="12" spans="1:10" s="28" customFormat="1" x14ac:dyDescent="0.25">
      <c r="A12" s="134"/>
      <c r="B12" s="134" t="s">
        <v>146</v>
      </c>
      <c r="C12" s="135" t="s">
        <v>147</v>
      </c>
      <c r="D12" s="136">
        <v>0</v>
      </c>
      <c r="E12" s="141"/>
      <c r="F12" s="136">
        <v>0</v>
      </c>
      <c r="G12" s="138" t="s">
        <v>148</v>
      </c>
      <c r="H12" s="139" t="s">
        <v>149</v>
      </c>
      <c r="I12" s="137">
        <f>Summary!J16</f>
        <v>0</v>
      </c>
      <c r="J12" s="140"/>
    </row>
    <row r="13" spans="1:10" s="28" customFormat="1" ht="17.850000000000001" customHeight="1" x14ac:dyDescent="0.25">
      <c r="A13" s="134"/>
      <c r="B13" s="134" t="s">
        <v>150</v>
      </c>
      <c r="C13" s="135" t="s">
        <v>151</v>
      </c>
      <c r="D13" s="136">
        <v>0</v>
      </c>
      <c r="E13" s="141"/>
      <c r="F13" s="136">
        <v>0</v>
      </c>
      <c r="G13" s="145" t="s">
        <v>152</v>
      </c>
      <c r="H13" s="139" t="s">
        <v>153</v>
      </c>
      <c r="I13" s="137">
        <f>Summary!J17</f>
        <v>0</v>
      </c>
      <c r="J13" s="140" t="s">
        <v>154</v>
      </c>
    </row>
    <row r="14" spans="1:10" s="28" customFormat="1" x14ac:dyDescent="0.25">
      <c r="A14" s="134"/>
      <c r="B14" s="134" t="s">
        <v>155</v>
      </c>
      <c r="C14" s="135" t="s">
        <v>156</v>
      </c>
      <c r="D14" s="136">
        <v>0</v>
      </c>
      <c r="E14" s="141"/>
      <c r="F14" s="136">
        <v>0</v>
      </c>
      <c r="G14" s="138" t="s">
        <v>157</v>
      </c>
      <c r="H14" s="139" t="s">
        <v>158</v>
      </c>
      <c r="I14" s="137">
        <f>Summary!J18</f>
        <v>0</v>
      </c>
      <c r="J14" s="140" t="s">
        <v>135</v>
      </c>
    </row>
    <row r="15" spans="1:10" s="28" customFormat="1" x14ac:dyDescent="0.25">
      <c r="A15" s="134"/>
      <c r="B15" s="134" t="s">
        <v>159</v>
      </c>
      <c r="C15" s="135" t="s">
        <v>80</v>
      </c>
      <c r="D15" s="136">
        <v>0</v>
      </c>
      <c r="E15" s="141"/>
      <c r="F15" s="141"/>
      <c r="G15" s="138" t="s">
        <v>160</v>
      </c>
      <c r="H15" s="139" t="s">
        <v>161</v>
      </c>
      <c r="I15" s="137">
        <f>Summary!J19</f>
        <v>0</v>
      </c>
      <c r="J15" s="140" t="s">
        <v>146</v>
      </c>
    </row>
    <row r="16" spans="1:10" s="28" customFormat="1" x14ac:dyDescent="0.25">
      <c r="A16" s="134"/>
      <c r="B16" s="134" t="s">
        <v>162</v>
      </c>
      <c r="C16" s="135" t="s">
        <v>163</v>
      </c>
      <c r="D16" s="136">
        <v>0</v>
      </c>
      <c r="E16" s="141"/>
      <c r="F16" s="136">
        <v>0</v>
      </c>
      <c r="G16" s="138" t="s">
        <v>164</v>
      </c>
      <c r="H16" s="139" t="s">
        <v>146</v>
      </c>
      <c r="I16" s="137">
        <f>Summary!J20</f>
        <v>0</v>
      </c>
      <c r="J16" s="140" t="s">
        <v>146</v>
      </c>
    </row>
    <row r="17" spans="1:10" s="28" customFormat="1" x14ac:dyDescent="0.25">
      <c r="A17" s="134"/>
      <c r="B17" s="134" t="s">
        <v>165</v>
      </c>
      <c r="C17" s="135" t="s">
        <v>166</v>
      </c>
      <c r="D17" s="136">
        <v>0</v>
      </c>
      <c r="E17" s="141"/>
      <c r="F17" s="136">
        <v>0</v>
      </c>
      <c r="G17" s="138" t="s">
        <v>167</v>
      </c>
      <c r="H17" s="139" t="s">
        <v>168</v>
      </c>
      <c r="I17" s="137">
        <f>Summary!J21</f>
        <v>0</v>
      </c>
      <c r="J17" s="140"/>
    </row>
    <row r="18" spans="1:10" s="28" customFormat="1" x14ac:dyDescent="0.25">
      <c r="A18" s="134"/>
      <c r="B18" s="134" t="s">
        <v>169</v>
      </c>
      <c r="C18" s="135" t="s">
        <v>170</v>
      </c>
      <c r="D18" s="136">
        <v>0</v>
      </c>
      <c r="E18" s="141"/>
      <c r="F18" s="136">
        <v>0</v>
      </c>
      <c r="G18" s="141"/>
      <c r="H18" s="146" t="s">
        <v>171</v>
      </c>
      <c r="I18" s="137">
        <f>SUM(I7:I17)</f>
        <v>0</v>
      </c>
      <c r="J18" s="141"/>
    </row>
    <row r="19" spans="1:10" s="28" customFormat="1" ht="15.75" thickBot="1" x14ac:dyDescent="0.3">
      <c r="A19" s="134"/>
      <c r="B19" s="148"/>
      <c r="C19" s="148"/>
      <c r="D19" s="136">
        <v>0</v>
      </c>
      <c r="E19" s="141"/>
      <c r="F19" s="136">
        <v>0</v>
      </c>
      <c r="G19" s="147"/>
    </row>
    <row r="20" spans="1:10" s="28" customFormat="1" ht="15.75" thickBot="1" x14ac:dyDescent="0.3">
      <c r="A20" s="134"/>
      <c r="B20" s="148"/>
      <c r="C20" s="148"/>
      <c r="D20" s="136">
        <v>0</v>
      </c>
      <c r="E20" s="141"/>
      <c r="F20" s="136">
        <v>0</v>
      </c>
      <c r="G20" s="149" t="s">
        <v>172</v>
      </c>
      <c r="H20" s="352" t="s">
        <v>173</v>
      </c>
      <c r="I20" s="353"/>
    </row>
    <row r="21" spans="1:10" s="28" customFormat="1" x14ac:dyDescent="0.25">
      <c r="A21" s="134"/>
      <c r="B21" s="148"/>
      <c r="C21" s="148"/>
      <c r="D21" s="136">
        <v>0</v>
      </c>
      <c r="E21" s="141"/>
      <c r="F21" s="136">
        <v>0</v>
      </c>
      <c r="G21" s="150" t="s">
        <v>174</v>
      </c>
      <c r="H21" s="354" t="s">
        <v>175</v>
      </c>
      <c r="I21" s="355"/>
    </row>
    <row r="22" spans="1:10" s="28" customFormat="1" ht="15.75" thickBot="1" x14ac:dyDescent="0.3">
      <c r="A22" s="134"/>
      <c r="B22" s="148"/>
      <c r="C22" s="148"/>
      <c r="D22" s="136">
        <v>0</v>
      </c>
      <c r="E22" s="141"/>
      <c r="F22" s="136">
        <v>0</v>
      </c>
      <c r="G22" s="150" t="s">
        <v>176</v>
      </c>
      <c r="H22" s="151" t="s">
        <v>177</v>
      </c>
      <c r="I22" s="152"/>
    </row>
    <row r="23" spans="1:10" s="28" customFormat="1" ht="15.75" thickBot="1" x14ac:dyDescent="0.3">
      <c r="A23" s="134"/>
      <c r="B23" s="134"/>
      <c r="C23" s="135" t="s">
        <v>171</v>
      </c>
      <c r="D23" s="154">
        <f>SUM(D7:D22)</f>
        <v>0</v>
      </c>
      <c r="E23" s="137">
        <f>ROUNDUP(E7+E9,0)</f>
        <v>0</v>
      </c>
      <c r="F23" s="137">
        <f>SUM(F7:F22)</f>
        <v>0</v>
      </c>
      <c r="G23" s="153" t="s">
        <v>178</v>
      </c>
      <c r="H23"/>
      <c r="I23"/>
    </row>
    <row r="24" spans="1:10" s="28" customFormat="1" ht="15.75" thickBot="1" x14ac:dyDescent="0.3">
      <c r="A24" s="141"/>
      <c r="B24" s="141"/>
      <c r="C24" s="141"/>
      <c r="D24" s="141"/>
      <c r="E24" s="141"/>
      <c r="F24" s="141"/>
      <c r="H24" s="7"/>
      <c r="I24" s="7"/>
    </row>
    <row r="25" spans="1:10" s="28" customFormat="1" x14ac:dyDescent="0.25">
      <c r="A25"/>
      <c r="B25"/>
      <c r="C25" s="155" t="s">
        <v>179</v>
      </c>
      <c r="D25" s="156">
        <f>D23</f>
        <v>0</v>
      </c>
      <c r="E25"/>
      <c r="F25" s="6"/>
      <c r="G25"/>
      <c r="H25"/>
    </row>
    <row r="26" spans="1:10" ht="15.75" thickBot="1" x14ac:dyDescent="0.3">
      <c r="C26" s="157" t="s">
        <v>180</v>
      </c>
      <c r="D26" s="158">
        <f>I18</f>
        <v>0</v>
      </c>
    </row>
    <row r="27" spans="1:10" ht="15.75" thickBot="1" x14ac:dyDescent="0.3">
      <c r="C27" s="159" t="s">
        <v>181</v>
      </c>
      <c r="D27" s="160">
        <f>D25-D26</f>
        <v>0</v>
      </c>
    </row>
    <row r="29" spans="1:10" x14ac:dyDescent="0.25">
      <c r="E29" s="161"/>
      <c r="F29" s="162"/>
    </row>
  </sheetData>
  <sheetProtection algorithmName="SHA-512" hashValue="gasDXYzVOVzUHwEfaQ5d/c5Bt4um6r9dmbXm+OCUMKyTA5MJZcjgDVx4dr0Lc0fnpxmPG2qu6aC/0w0IJrMnng==" saltValue="TufZFnW5JcOVbVDeyuoY9Q==" spinCount="100000" sheet="1" objects="1" scenarios="1"/>
  <mergeCells count="5">
    <mergeCell ref="G2:H3"/>
    <mergeCell ref="A5:C5"/>
    <mergeCell ref="G5:I5"/>
    <mergeCell ref="H20:I20"/>
    <mergeCell ref="H21:I21"/>
  </mergeCells>
  <conditionalFormatting sqref="C27">
    <cfRule type="cellIs" dxfId="10" priority="11" operator="lessThan">
      <formula>-1</formula>
    </cfRule>
  </conditionalFormatting>
  <conditionalFormatting sqref="D27">
    <cfRule type="cellIs" dxfId="9" priority="9" operator="lessThan">
      <formula>-1</formula>
    </cfRule>
    <cfRule type="cellIs" dxfId="8" priority="10" operator="lessThan">
      <formula>-93550</formula>
    </cfRule>
  </conditionalFormatting>
  <conditionalFormatting sqref="B19:C22">
    <cfRule type="expression" dxfId="7" priority="7">
      <formula>AND(XFB20&gt;0, B19="")</formula>
    </cfRule>
  </conditionalFormatting>
  <conditionalFormatting sqref="B19:C22">
    <cfRule type="expression" dxfId="6" priority="8">
      <formula>AND(#REF!&gt;0, B19="Select One")</formula>
    </cfRule>
  </conditionalFormatting>
  <conditionalFormatting sqref="D10">
    <cfRule type="expression" dxfId="5" priority="5">
      <formula>AND(B10&gt;0, D10="Select One")</formula>
    </cfRule>
  </conditionalFormatting>
  <conditionalFormatting sqref="D10">
    <cfRule type="expression" dxfId="4" priority="6" stopIfTrue="1">
      <formula>AND($M10&gt;0,#REF!="")</formula>
    </cfRule>
  </conditionalFormatting>
  <conditionalFormatting sqref="D6">
    <cfRule type="expression" dxfId="3" priority="3">
      <formula>AND(B6&gt;0, D6="Select One")</formula>
    </cfRule>
  </conditionalFormatting>
  <conditionalFormatting sqref="D6">
    <cfRule type="expression" dxfId="2" priority="4" stopIfTrue="1">
      <formula>AND($M6&gt;0,#REF!="")</formula>
    </cfRule>
  </conditionalFormatting>
  <conditionalFormatting sqref="D5">
    <cfRule type="expression" dxfId="1" priority="1">
      <formula>AND(B5&gt;0, D5="Select One")</formula>
    </cfRule>
  </conditionalFormatting>
  <conditionalFormatting sqref="D5">
    <cfRule type="expression" dxfId="0" priority="2" stopIfTrue="1">
      <formula>AND($M5&gt;0,#REF!="")</formula>
    </cfRule>
  </conditionalFormatting>
  <hyperlinks>
    <hyperlink ref="E5" r:id="rId1" display="https://www.macomptroller.org/fiscal-year-updates" xr:uid="{00000000-0004-0000-0400-000000000000}"/>
    <hyperlink ref="G2" r:id="rId2" display="Expenditure Classification Handbook" xr:uid="{00000000-0004-0000-0400-000001000000}"/>
  </hyperlinks>
  <pageMargins left="0.7" right="0.7" top="0.75" bottom="0.75" header="0.3" footer="0.3"/>
  <pageSetup orientation="portrait" horizontalDpi="1200" verticalDpi="1200" r:id="rId3"/>
  <drawing r:id="rId4"/>
  <legacy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dimension ref="A1:H31"/>
  <sheetViews>
    <sheetView showGridLines="0" zoomScaleNormal="100" workbookViewId="0"/>
  </sheetViews>
  <sheetFormatPr defaultColWidth="9.140625" defaultRowHeight="12.75" x14ac:dyDescent="0.2"/>
  <cols>
    <col min="1" max="1" width="3.5703125" style="8" customWidth="1"/>
    <col min="2" max="2" width="57.28515625" style="8" customWidth="1"/>
    <col min="3" max="3" width="11.7109375" style="8" customWidth="1"/>
    <col min="4" max="4" width="25.7109375" style="8" customWidth="1"/>
    <col min="5" max="5" width="3.5703125" style="9" customWidth="1"/>
    <col min="6" max="16384" width="9.140625" style="8"/>
  </cols>
  <sheetData>
    <row r="1" spans="1:8" ht="23.25" x14ac:dyDescent="0.35">
      <c r="A1" s="21"/>
      <c r="B1" s="22" t="s">
        <v>182</v>
      </c>
      <c r="C1" s="20"/>
      <c r="D1" s="20"/>
      <c r="E1" s="190"/>
    </row>
    <row r="2" spans="1:8" x14ac:dyDescent="0.2">
      <c r="A2" s="12"/>
      <c r="B2" s="11"/>
      <c r="C2" s="11"/>
      <c r="D2" s="11"/>
      <c r="E2" s="191"/>
    </row>
    <row r="3" spans="1:8" x14ac:dyDescent="0.2">
      <c r="A3" s="21"/>
      <c r="B3" s="20"/>
      <c r="C3" s="20"/>
      <c r="D3" s="20"/>
      <c r="E3" s="190"/>
    </row>
    <row r="4" spans="1:8" ht="24.75" customHeight="1" x14ac:dyDescent="0.2">
      <c r="A4" s="15"/>
      <c r="B4" s="356" t="s">
        <v>183</v>
      </c>
      <c r="C4" s="357"/>
      <c r="D4" s="358"/>
      <c r="E4" s="192"/>
    </row>
    <row r="5" spans="1:8" ht="27.75" customHeight="1" x14ac:dyDescent="0.2">
      <c r="A5" s="15"/>
      <c r="B5" s="359" t="s">
        <v>184</v>
      </c>
      <c r="C5" s="360"/>
      <c r="D5" s="361"/>
      <c r="E5" s="192"/>
      <c r="F5" s="19"/>
      <c r="G5" s="18"/>
      <c r="H5" s="18"/>
    </row>
    <row r="6" spans="1:8" ht="39.75" customHeight="1" x14ac:dyDescent="0.2">
      <c r="A6" s="15"/>
      <c r="B6" s="362" t="s">
        <v>185</v>
      </c>
      <c r="C6" s="363"/>
      <c r="D6" s="364"/>
      <c r="E6" s="192"/>
      <c r="F6" s="19"/>
      <c r="G6" s="18"/>
      <c r="H6" s="18"/>
    </row>
    <row r="7" spans="1:8" x14ac:dyDescent="0.2">
      <c r="A7" s="15"/>
      <c r="B7" s="193" t="s">
        <v>186</v>
      </c>
      <c r="C7" s="190"/>
      <c r="D7" s="194" t="s">
        <v>187</v>
      </c>
      <c r="E7" s="192"/>
    </row>
    <row r="8" spans="1:8" x14ac:dyDescent="0.2">
      <c r="A8" s="15"/>
      <c r="B8" s="17" t="s">
        <v>188</v>
      </c>
      <c r="C8" s="191"/>
      <c r="D8" s="195" t="s">
        <v>189</v>
      </c>
      <c r="E8" s="192"/>
    </row>
    <row r="9" spans="1:8" x14ac:dyDescent="0.2">
      <c r="A9" s="15"/>
      <c r="B9" s="196"/>
      <c r="C9" s="16" t="s">
        <v>190</v>
      </c>
      <c r="D9" s="197" t="s">
        <v>191</v>
      </c>
      <c r="E9" s="192"/>
    </row>
    <row r="10" spans="1:8" x14ac:dyDescent="0.2">
      <c r="A10" s="15"/>
      <c r="B10" s="196" t="s">
        <v>192</v>
      </c>
      <c r="C10" s="198">
        <v>100000</v>
      </c>
      <c r="D10" s="199">
        <f>' Budget'!N78</f>
        <v>0</v>
      </c>
      <c r="E10" s="192"/>
    </row>
    <row r="11" spans="1:8" x14ac:dyDescent="0.2">
      <c r="A11" s="15"/>
      <c r="B11" s="196" t="s">
        <v>193</v>
      </c>
      <c r="C11" s="200">
        <v>2.18E-2</v>
      </c>
      <c r="D11" s="109">
        <f>Cover!C8</f>
        <v>0</v>
      </c>
      <c r="E11" s="192"/>
    </row>
    <row r="12" spans="1:8" x14ac:dyDescent="0.2">
      <c r="A12" s="15"/>
      <c r="B12" s="196" t="s">
        <v>194</v>
      </c>
      <c r="C12" s="198">
        <f>+C10/(1+C11)</f>
        <v>97866.510080250533</v>
      </c>
      <c r="D12" s="198">
        <f>+D10/(1+D11)</f>
        <v>0</v>
      </c>
      <c r="E12" s="192"/>
    </row>
    <row r="13" spans="1:8" x14ac:dyDescent="0.2">
      <c r="A13" s="15"/>
      <c r="B13" s="14" t="s">
        <v>195</v>
      </c>
      <c r="C13" s="13">
        <f>+C10-C12</f>
        <v>2133.4899197494669</v>
      </c>
      <c r="D13" s="13">
        <f>+D10-D12</f>
        <v>0</v>
      </c>
      <c r="E13" s="192"/>
    </row>
    <row r="14" spans="1:8" x14ac:dyDescent="0.2">
      <c r="A14" s="15"/>
      <c r="B14" s="201" t="s">
        <v>196</v>
      </c>
      <c r="C14" s="202"/>
      <c r="D14" s="201"/>
      <c r="E14" s="192"/>
    </row>
    <row r="15" spans="1:8" x14ac:dyDescent="0.2">
      <c r="A15" s="15"/>
      <c r="B15" s="201" t="s">
        <v>196</v>
      </c>
      <c r="C15" s="202"/>
      <c r="D15" s="201"/>
      <c r="E15" s="192"/>
    </row>
    <row r="16" spans="1:8" x14ac:dyDescent="0.2">
      <c r="A16" s="15"/>
      <c r="B16" s="193" t="s">
        <v>197</v>
      </c>
      <c r="C16" s="190"/>
      <c r="D16" s="194" t="s">
        <v>187</v>
      </c>
      <c r="E16" s="192"/>
    </row>
    <row r="17" spans="1:5" x14ac:dyDescent="0.2">
      <c r="A17" s="15"/>
      <c r="B17" s="17" t="s">
        <v>198</v>
      </c>
      <c r="C17" s="191"/>
      <c r="D17" s="195" t="s">
        <v>189</v>
      </c>
      <c r="E17" s="192"/>
    </row>
    <row r="18" spans="1:5" x14ac:dyDescent="0.2">
      <c r="A18" s="15"/>
      <c r="B18" s="196"/>
      <c r="C18" s="16" t="s">
        <v>190</v>
      </c>
      <c r="D18" s="197" t="s">
        <v>191</v>
      </c>
      <c r="E18" s="192"/>
    </row>
    <row r="19" spans="1:5" x14ac:dyDescent="0.2">
      <c r="A19" s="15"/>
      <c r="B19" s="196" t="s">
        <v>192</v>
      </c>
      <c r="C19" s="198">
        <v>100000</v>
      </c>
      <c r="D19" s="199"/>
      <c r="E19" s="192"/>
    </row>
    <row r="20" spans="1:5" x14ac:dyDescent="0.2">
      <c r="A20" s="15"/>
      <c r="B20" s="196" t="s">
        <v>199</v>
      </c>
      <c r="C20" s="203">
        <v>2.18E-2</v>
      </c>
      <c r="D20" s="204"/>
      <c r="E20" s="192"/>
    </row>
    <row r="21" spans="1:5" x14ac:dyDescent="0.2">
      <c r="A21" s="15"/>
      <c r="B21" s="196" t="s">
        <v>194</v>
      </c>
      <c r="C21" s="198">
        <f>+C19/(1+C20)</f>
        <v>97866.510080250533</v>
      </c>
      <c r="D21" s="198">
        <f>+D19/(1+D20)</f>
        <v>0</v>
      </c>
      <c r="E21" s="192"/>
    </row>
    <row r="22" spans="1:5" x14ac:dyDescent="0.2">
      <c r="A22" s="15"/>
      <c r="B22" s="14" t="s">
        <v>195</v>
      </c>
      <c r="C22" s="13">
        <f>+C19-C21</f>
        <v>2133.4899197494669</v>
      </c>
      <c r="D22" s="13">
        <f>+D19-D21</f>
        <v>0</v>
      </c>
      <c r="E22" s="192"/>
    </row>
    <row r="23" spans="1:5" x14ac:dyDescent="0.2">
      <c r="A23" s="12"/>
      <c r="B23" s="11"/>
      <c r="C23" s="11"/>
      <c r="D23" s="11"/>
      <c r="E23" s="191"/>
    </row>
    <row r="24" spans="1:5" x14ac:dyDescent="0.2">
      <c r="A24" s="10"/>
      <c r="B24" s="10"/>
      <c r="C24" s="10"/>
      <c r="D24" s="10"/>
      <c r="E24" s="205"/>
    </row>
    <row r="26" spans="1:5" ht="15.75" x14ac:dyDescent="0.25">
      <c r="B26" s="365" t="s">
        <v>200</v>
      </c>
      <c r="C26" s="366"/>
      <c r="D26" s="367"/>
      <c r="E26" s="206"/>
    </row>
    <row r="27" spans="1:5" ht="57.75" customHeight="1" x14ac:dyDescent="0.2">
      <c r="B27" s="368" t="s">
        <v>201</v>
      </c>
      <c r="C27" s="369"/>
      <c r="D27" s="370"/>
      <c r="E27" s="206"/>
    </row>
    <row r="28" spans="1:5" ht="22.5" customHeight="1" x14ac:dyDescent="0.2">
      <c r="B28" s="371" t="s">
        <v>202</v>
      </c>
      <c r="C28" s="372"/>
      <c r="D28" s="373"/>
      <c r="E28" s="206"/>
    </row>
    <row r="29" spans="1:5" ht="43.5" customHeight="1" x14ac:dyDescent="0.2">
      <c r="B29" s="368" t="s">
        <v>203</v>
      </c>
      <c r="C29" s="369"/>
      <c r="D29" s="370"/>
      <c r="E29" s="206"/>
    </row>
    <row r="30" spans="1:5" ht="30" customHeight="1" x14ac:dyDescent="0.2">
      <c r="B30" s="368" t="s">
        <v>204</v>
      </c>
      <c r="C30" s="369"/>
      <c r="D30" s="370"/>
      <c r="E30" s="206"/>
    </row>
    <row r="31" spans="1:5" ht="46.5" customHeight="1" x14ac:dyDescent="0.2">
      <c r="B31" s="368" t="s">
        <v>205</v>
      </c>
      <c r="C31" s="369"/>
      <c r="D31" s="370"/>
      <c r="E31" s="206"/>
    </row>
  </sheetData>
  <sheetProtection password="C0E7" sheet="1" objects="1" scenarios="1"/>
  <mergeCells count="9">
    <mergeCell ref="B4:D4"/>
    <mergeCell ref="B5:D5"/>
    <mergeCell ref="B6:D6"/>
    <mergeCell ref="B26:D26"/>
    <mergeCell ref="B31:D31"/>
    <mergeCell ref="B27:D27"/>
    <mergeCell ref="B28:D28"/>
    <mergeCell ref="B29:D29"/>
    <mergeCell ref="B30:D30"/>
  </mergeCells>
  <pageMargins left="0.75" right="0.75" top="1" bottom="1" header="0.5" footer="0.5"/>
  <pageSetup scale="88"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7"/>
  <dimension ref="B1:P20"/>
  <sheetViews>
    <sheetView workbookViewId="0">
      <selection activeCell="N2" sqref="N2:N8"/>
    </sheetView>
  </sheetViews>
  <sheetFormatPr defaultRowHeight="15" x14ac:dyDescent="0.25"/>
  <cols>
    <col min="2" max="2" width="18.5703125" bestFit="1" customWidth="1"/>
  </cols>
  <sheetData>
    <row r="1" spans="2:16" x14ac:dyDescent="0.25">
      <c r="B1" t="s">
        <v>206</v>
      </c>
      <c r="C1" t="s">
        <v>206</v>
      </c>
      <c r="F1" t="s">
        <v>206</v>
      </c>
      <c r="H1" t="s">
        <v>206</v>
      </c>
      <c r="J1" t="s">
        <v>206</v>
      </c>
      <c r="L1" t="s">
        <v>206</v>
      </c>
      <c r="N1" t="s">
        <v>206</v>
      </c>
      <c r="P1" t="s">
        <v>206</v>
      </c>
    </row>
    <row r="2" spans="2:16" x14ac:dyDescent="0.25">
      <c r="B2" t="s">
        <v>207</v>
      </c>
      <c r="C2" t="s">
        <v>208</v>
      </c>
      <c r="D2" t="s">
        <v>209</v>
      </c>
      <c r="F2" t="s">
        <v>210</v>
      </c>
      <c r="H2" t="s">
        <v>211</v>
      </c>
      <c r="J2" t="s">
        <v>54</v>
      </c>
      <c r="L2" t="s">
        <v>212</v>
      </c>
      <c r="N2">
        <v>340</v>
      </c>
      <c r="P2" t="s">
        <v>213</v>
      </c>
    </row>
    <row r="3" spans="2:16" x14ac:dyDescent="0.25">
      <c r="B3" t="s">
        <v>214</v>
      </c>
      <c r="C3" t="s">
        <v>209</v>
      </c>
      <c r="D3" t="s">
        <v>208</v>
      </c>
      <c r="F3" t="s">
        <v>215</v>
      </c>
      <c r="H3" t="s">
        <v>216</v>
      </c>
      <c r="J3" t="s">
        <v>217</v>
      </c>
      <c r="L3" t="s">
        <v>66</v>
      </c>
      <c r="N3">
        <v>345</v>
      </c>
      <c r="P3" t="s">
        <v>218</v>
      </c>
    </row>
    <row r="4" spans="2:16" x14ac:dyDescent="0.25">
      <c r="B4" t="s">
        <v>219</v>
      </c>
      <c r="D4" t="s">
        <v>220</v>
      </c>
      <c r="F4" t="s">
        <v>221</v>
      </c>
      <c r="H4" t="s">
        <v>222</v>
      </c>
      <c r="N4">
        <v>359</v>
      </c>
      <c r="P4" t="s">
        <v>223</v>
      </c>
    </row>
    <row r="5" spans="2:16" x14ac:dyDescent="0.25">
      <c r="B5" t="s">
        <v>223</v>
      </c>
      <c r="F5" t="s">
        <v>224</v>
      </c>
      <c r="H5" t="s">
        <v>225</v>
      </c>
      <c r="N5">
        <v>661</v>
      </c>
      <c r="P5" t="s">
        <v>219</v>
      </c>
    </row>
    <row r="6" spans="2:16" x14ac:dyDescent="0.25">
      <c r="B6" t="s">
        <v>215</v>
      </c>
      <c r="F6" t="s">
        <v>226</v>
      </c>
      <c r="H6" t="s">
        <v>227</v>
      </c>
      <c r="N6">
        <v>671</v>
      </c>
      <c r="P6" t="s">
        <v>228</v>
      </c>
    </row>
    <row r="7" spans="2:16" x14ac:dyDescent="0.25">
      <c r="B7" t="s">
        <v>221</v>
      </c>
      <c r="F7" t="s">
        <v>229</v>
      </c>
      <c r="H7" t="s">
        <v>230</v>
      </c>
      <c r="N7">
        <v>285</v>
      </c>
    </row>
    <row r="8" spans="2:16" x14ac:dyDescent="0.25">
      <c r="B8" t="s">
        <v>224</v>
      </c>
      <c r="F8" t="s">
        <v>231</v>
      </c>
      <c r="H8" t="s">
        <v>232</v>
      </c>
      <c r="N8">
        <v>563</v>
      </c>
    </row>
    <row r="9" spans="2:16" x14ac:dyDescent="0.25">
      <c r="B9" t="s">
        <v>226</v>
      </c>
      <c r="F9" t="s">
        <v>233</v>
      </c>
      <c r="H9" t="s">
        <v>234</v>
      </c>
    </row>
    <row r="10" spans="2:16" x14ac:dyDescent="0.25">
      <c r="B10" t="s">
        <v>229</v>
      </c>
      <c r="F10" t="s">
        <v>235</v>
      </c>
      <c r="H10" t="s">
        <v>236</v>
      </c>
    </row>
    <row r="11" spans="2:16" x14ac:dyDescent="0.25">
      <c r="B11" t="s">
        <v>231</v>
      </c>
      <c r="F11" t="s">
        <v>237</v>
      </c>
      <c r="H11" t="s">
        <v>238</v>
      </c>
    </row>
    <row r="12" spans="2:16" x14ac:dyDescent="0.25">
      <c r="B12" t="s">
        <v>219</v>
      </c>
      <c r="F12" t="s">
        <v>239</v>
      </c>
      <c r="H12" t="s">
        <v>240</v>
      </c>
    </row>
    <row r="13" spans="2:16" x14ac:dyDescent="0.25">
      <c r="B13" t="s">
        <v>233</v>
      </c>
      <c r="F13" t="s">
        <v>241</v>
      </c>
      <c r="H13" t="s">
        <v>242</v>
      </c>
    </row>
    <row r="14" spans="2:16" x14ac:dyDescent="0.25">
      <c r="B14" t="s">
        <v>223</v>
      </c>
      <c r="F14" t="s">
        <v>243</v>
      </c>
    </row>
    <row r="15" spans="2:16" x14ac:dyDescent="0.25">
      <c r="B15" t="s">
        <v>239</v>
      </c>
      <c r="F15" t="s">
        <v>220</v>
      </c>
    </row>
    <row r="16" spans="2:16" x14ac:dyDescent="0.25">
      <c r="B16" t="s">
        <v>244</v>
      </c>
    </row>
    <row r="17" spans="2:2" x14ac:dyDescent="0.25">
      <c r="B17" t="s">
        <v>245</v>
      </c>
    </row>
    <row r="18" spans="2:2" x14ac:dyDescent="0.25">
      <c r="B18" t="s">
        <v>246</v>
      </c>
    </row>
    <row r="19" spans="2:2" x14ac:dyDescent="0.25">
      <c r="B19" t="s">
        <v>243</v>
      </c>
    </row>
    <row r="20" spans="2:2" x14ac:dyDescent="0.25">
      <c r="B20" t="s">
        <v>220</v>
      </c>
    </row>
  </sheetData>
  <sheetProtection selectLockedCells="1" selectUnlockedCells="1"/>
  <customSheetViews>
    <customSheetView guid="{3AA004D7-1BCB-479A-9134-355EA2FAD760}" state="hidden">
      <selection activeCell="C1" sqref="C1:C3"/>
      <pageMargins left="0" right="0" top="0" bottom="0" header="0" footer="0"/>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DESE-231-70868</_dlc_DocId>
    <_dlc_DocIdUrl xmlns="733efe1c-5bbe-4968-87dc-d400e65c879f">
      <Url>https://sharepoint.doemass.org/ese/webteam/cps/_layouts/DocIdRedir.aspx?ID=DESE-231-70868</Url>
      <Description>DESE-231-70868</Description>
    </_dlc_DocIdUrl>
  </documentManagement>
</p:propertie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EB99DE-017A-4CA8-BE1D-4C5A6D23C9C2}">
  <ds:schemaRefs>
    <ds:schemaRef ds:uri="http://purl.org/dc/elements/1.1/"/>
    <ds:schemaRef ds:uri="http://schemas.microsoft.com/office/2006/documentManagement/types"/>
    <ds:schemaRef ds:uri="9324d023-3849-46fe-9182-6ce950756bea"/>
    <ds:schemaRef ds:uri="http://purl.org/dc/terms/"/>
    <ds:schemaRef ds:uri="http://schemas.openxmlformats.org/package/2006/metadata/core-properties"/>
    <ds:schemaRef ds:uri="http://purl.org/dc/dcmitype/"/>
    <ds:schemaRef ds:uri="14c63040-5e06-4c4a-8b07-ca5832d9b241"/>
    <ds:schemaRef ds:uri="http://schemas.microsoft.com/office/infopath/2007/PartnerControls"/>
    <ds:schemaRef ds:uri="http://schemas.microsoft.com/office/2006/metadata/properties"/>
    <ds:schemaRef ds:uri="http://www.w3.org/XML/1998/namespace"/>
    <ds:schemaRef ds:uri="0a4e05da-b9bc-4326-ad73-01ef31b95567"/>
    <ds:schemaRef ds:uri="733efe1c-5bbe-4968-87dc-d400e65c879f"/>
  </ds:schemaRefs>
</ds:datastoreItem>
</file>

<file path=customXml/itemProps2.xml><?xml version="1.0" encoding="utf-8"?>
<ds:datastoreItem xmlns:ds="http://schemas.openxmlformats.org/officeDocument/2006/customXml" ds:itemID="{F994550B-BA4E-4A4E-962A-3AA189E86095}">
  <ds:schemaRefs>
    <ds:schemaRef ds:uri="http://schemas.microsoft.com/sharepoint/v3/contenttype/forms"/>
  </ds:schemaRefs>
</ds:datastoreItem>
</file>

<file path=customXml/itemProps3.xml><?xml version="1.0" encoding="utf-8"?>
<ds:datastoreItem xmlns:ds="http://schemas.openxmlformats.org/officeDocument/2006/customXml" ds:itemID="{2BA7E676-FCF1-4946-85E8-69282682F388}">
  <ds:schemaRefs>
    <ds:schemaRef ds:uri="http://schemas.microsoft.com/sharepoint/events"/>
  </ds:schemaRefs>
</ds:datastoreItem>
</file>

<file path=customXml/itemProps4.xml><?xml version="1.0" encoding="utf-8"?>
<ds:datastoreItem xmlns:ds="http://schemas.openxmlformats.org/officeDocument/2006/customXml" ds:itemID="{876063EA-6D4B-4904-B07E-D69FE4B1FE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19</vt:i4>
      </vt:variant>
    </vt:vector>
  </HeadingPairs>
  <TitlesOfParts>
    <vt:vector size="26" baseType="lpstr">
      <vt:lpstr>Cover</vt:lpstr>
      <vt:lpstr> Budget</vt:lpstr>
      <vt:lpstr> Match Budget</vt:lpstr>
      <vt:lpstr>Summary</vt:lpstr>
      <vt:lpstr>State Grant - ISA crosswalk </vt:lpstr>
      <vt:lpstr>Indirect Cost Calculator</vt:lpstr>
      <vt:lpstr>DROP-DOWNS</vt:lpstr>
      <vt:lpstr>ABE_2</vt:lpstr>
      <vt:lpstr>ABE_CLASS_PLAN</vt:lpstr>
      <vt:lpstr>apples</vt:lpstr>
      <vt:lpstr>CORE_ABE</vt:lpstr>
      <vt:lpstr>CORE_ABE_DROP_DOWN_LIST</vt:lpstr>
      <vt:lpstr>Core_ESOL</vt:lpstr>
      <vt:lpstr>ESOL</vt:lpstr>
      <vt:lpstr>ESOL_2</vt:lpstr>
      <vt:lpstr>ESOL2</vt:lpstr>
      <vt:lpstr>fruits</vt:lpstr>
      <vt:lpstr>fruity</vt:lpstr>
      <vt:lpstr>IELCE</vt:lpstr>
      <vt:lpstr>IET</vt:lpstr>
      <vt:lpstr>IET_2</vt:lpstr>
      <vt:lpstr>Months</vt:lpstr>
      <vt:lpstr>Summary!Print_Titles</vt:lpstr>
      <vt:lpstr>Select_Core</vt:lpstr>
      <vt:lpstr>veggies</vt:lpstr>
      <vt:lpstr>WTF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FC494 Workplace Education Part II</dc:title>
  <dc:subject/>
  <dc:creator>DESE</dc:creator>
  <cp:keywords/>
  <dc:description/>
  <cp:lastModifiedBy>Zou, Dong (EOE)</cp:lastModifiedBy>
  <cp:revision/>
  <dcterms:created xsi:type="dcterms:W3CDTF">2015-09-27T21:20:20Z</dcterms:created>
  <dcterms:modified xsi:type="dcterms:W3CDTF">2021-05-19T13:46:22Z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19 2021</vt:lpwstr>
  </property>
</Properties>
</file>