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updateLinks="never" codeName="ThisWorkbook" defaultThemeVersion="124226"/>
  <mc:AlternateContent xmlns:mc="http://schemas.openxmlformats.org/markup-compatibility/2006">
    <mc:Choice Requires="x15">
      <x15ac:absPath xmlns:x15ac="http://schemas.microsoft.com/office/spreadsheetml/2010/11/ac" url="C:\Users\dzou\Desktop\SCTASK0276282\"/>
    </mc:Choice>
  </mc:AlternateContent>
  <xr:revisionPtr revIDLastSave="0" documentId="13_ncr:1_{F0C10AA1-A30F-4382-A9E2-C4DB95D8E756}" xr6:coauthVersionLast="45" xr6:coauthVersionMax="47" xr10:uidLastSave="{00000000-0000-0000-0000-000000000000}"/>
  <bookViews>
    <workbookView xWindow="-120" yWindow="-120" windowWidth="29040" windowHeight="15840" tabRatio="878" xr2:uid="{00000000-000D-0000-FFFF-FFFF00000000}"/>
  </bookViews>
  <sheets>
    <sheet name="Cover" sheetId="81" r:id="rId1"/>
    <sheet name=" Budget" sheetId="77" r:id="rId2"/>
    <sheet name=" Match Budget" sheetId="83" r:id="rId3"/>
    <sheet name="Grant Summary" sheetId="78" r:id="rId4"/>
    <sheet name="Indirect Cost Calculator" sheetId="47" r:id="rId5"/>
    <sheet name="DROP-DOWNS" sheetId="7" state="hidden" r:id="rId6"/>
  </sheets>
  <externalReferences>
    <externalReference r:id="rId7"/>
    <externalReference r:id="rId8"/>
    <externalReference r:id="rId9"/>
    <externalReference r:id="rId10"/>
    <externalReference r:id="rId11"/>
    <externalReference r:id="rId12"/>
  </externalReferences>
  <definedNames>
    <definedName name="aaa">#REF!</definedName>
    <definedName name="ABE_2">'DROP-DOWNS'!$B$1:$B$20</definedName>
    <definedName name="ABE_CLASS_PLAN">'DROP-DOWNS'!$B$2:$B$19</definedName>
    <definedName name="AdminSal">[1]dropdowns!$B$3:$B$5</definedName>
    <definedName name="apples">'DROP-DOWNS'!$A$3:$A$10</definedName>
    <definedName name="CALCSubGrantee">#REF!</definedName>
    <definedName name="ContrServ">[1]dropdowns!$B$39:$B$47</definedName>
    <definedName name="CORE_ABE">'DROP-DOWNS'!$B$2:$B$19</definedName>
    <definedName name="CORE_ABE_DROP_DOWN_LIST">'DROP-DOWNS'!$B$2:$B$19</definedName>
    <definedName name="Core_ESOL">'DROP-DOWNS'!$F$2:$F$4</definedName>
    <definedName name="dataDistr">[2]DataDistrictList!$A$2:$P$79</definedName>
    <definedName name="ESOL">'DROP-DOWNS'!$A$3:$A$10</definedName>
    <definedName name="ESOL_2">'DROP-DOWNS'!$F$1:$F$15</definedName>
    <definedName name="ESOL2">'DROP-DOWNS'!$F$1:$F$4</definedName>
    <definedName name="fruits">'DROP-DOWNS'!$A$3:$A$10</definedName>
    <definedName name="fruity">'DROP-DOWNS'!$A$3:$A$10</definedName>
    <definedName name="fund_list">[3]Fund_List!$A$2:$A$8</definedName>
    <definedName name="IELCE">'DROP-DOWNS'!$D$2:$D$4</definedName>
    <definedName name="IET">'DROP-DOWNS'!$D$2</definedName>
    <definedName name="IET_2">'DROP-DOWNS'!$C$1:$C$2</definedName>
    <definedName name="IET_CLASS_PLAM" localSheetId="1">#REF!</definedName>
    <definedName name="IET_CLASS_PLAM" localSheetId="2">#REF!</definedName>
    <definedName name="IET_CLASS_PLAM" localSheetId="3">#REF!</definedName>
    <definedName name="IET_CLASS_PLAM">#REF!</definedName>
    <definedName name="InstrSal">[1]dropdowns!$B$7:$B$18</definedName>
    <definedName name="Math">fruits</definedName>
    <definedName name="Months">'DROP-DOWNS'!$H$1:$H$13</definedName>
    <definedName name="my_fund" localSheetId="1">#REF!</definedName>
    <definedName name="my_fund" localSheetId="2">#REF!</definedName>
    <definedName name="my_fund" localSheetId="3">#REF!</definedName>
    <definedName name="my_fund">#REF!</definedName>
    <definedName name="Other">[1]dropdowns!$B$58:$B$70</definedName>
    <definedName name="ParentInvolvement" localSheetId="1">'[4]770 Form 1'!#REF!</definedName>
    <definedName name="ParentInvolvement" localSheetId="2">'[4]770 Form 1'!#REF!</definedName>
    <definedName name="ParentInvolvement" localSheetId="3">'[4]770 Form 1'!#REF!</definedName>
    <definedName name="ParentInvolvement">'[4]770 Form 1'!#REF!</definedName>
    <definedName name="ParentInvperSchl" localSheetId="1">'[4]770 Form 1'!#REF!</definedName>
    <definedName name="ParentInvperSchl" localSheetId="2">'[4]770 Form 1'!#REF!</definedName>
    <definedName name="ParentInvperSchl" localSheetId="3">'[4]770 Form 1'!#REF!</definedName>
    <definedName name="ParentInvperSchl">'[4]770 Form 1'!#REF!</definedName>
    <definedName name="Primary240">[1]dropdowns!$C$2:$C$17</definedName>
    <definedName name="_xlnm.Print_Area" localSheetId="4" xml:space="preserve">                                      'Indirect Cost Calculator'!$A$1:$E$31</definedName>
    <definedName name="_xlnm.Print_Titles" localSheetId="3">'Grant Summary'!$3:$3</definedName>
    <definedName name="Range" localSheetId="1">#REF!</definedName>
    <definedName name="Range" localSheetId="2">#REF!</definedName>
    <definedName name="Range" localSheetId="3">#REF!</definedName>
    <definedName name="Range">#REF!</definedName>
    <definedName name="Range1" localSheetId="1">#REF!</definedName>
    <definedName name="Range1" localSheetId="2">#REF!</definedName>
    <definedName name="Range1" localSheetId="3">#REF!</definedName>
    <definedName name="Range1">#REF!</definedName>
    <definedName name="RESERVATIONS" localSheetId="1">#REF!</definedName>
    <definedName name="RESERVATIONS" localSheetId="2">#REF!</definedName>
    <definedName name="RESERVATIONS" localSheetId="3">#REF!</definedName>
    <definedName name="RESERVATIONS">#REF!</definedName>
    <definedName name="Select">"this,that,other"</definedName>
    <definedName name="Select_Core">'DROP-DOWNS'!$B$1:$B$19</definedName>
    <definedName name="Stipends">[1]dropdowns!$B$26:$B$30</definedName>
    <definedName name="SupplMat">[1]dropdowns!$B$49:$B$56</definedName>
    <definedName name="SuppSal">[1]dropdowns!$B$20:$B$24</definedName>
    <definedName name="T" localSheetId="1">'[4]770 Form 1'!#REF!</definedName>
    <definedName name="T" localSheetId="2">'[4]770 Form 1'!#REF!</definedName>
    <definedName name="T" localSheetId="3">'[4]770 Form 1'!#REF!</definedName>
    <definedName name="T">'[4]770 Form 1'!#REF!</definedName>
    <definedName name="test" localSheetId="1">#REF!</definedName>
    <definedName name="test" localSheetId="2">#REF!</definedName>
    <definedName name="test" localSheetId="3">#REF!</definedName>
    <definedName name="test">#REF!</definedName>
    <definedName name="Test1" localSheetId="1">#REF!</definedName>
    <definedName name="Test1" localSheetId="2">#REF!</definedName>
    <definedName name="Test1" localSheetId="3">#REF!</definedName>
    <definedName name="Test1">#REF!</definedName>
    <definedName name="TitleI" localSheetId="1">#REF!</definedName>
    <definedName name="TitleI" localSheetId="2">#REF!</definedName>
    <definedName name="TitleI" localSheetId="3">#REF!</definedName>
    <definedName name="TitleI">#REF!</definedName>
    <definedName name="TitleIIA" localSheetId="1">#REF!</definedName>
    <definedName name="TitleIIA" localSheetId="2">#REF!</definedName>
    <definedName name="TitleIIA" localSheetId="3">#REF!</definedName>
    <definedName name="TitleIIA">#REF!</definedName>
    <definedName name="TitleIID" localSheetId="1">#REF!</definedName>
    <definedName name="TitleIID" localSheetId="2">#REF!</definedName>
    <definedName name="TitleIID" localSheetId="3">#REF!</definedName>
    <definedName name="TitleIID">#REF!</definedName>
    <definedName name="TitleIII" localSheetId="1">#REF!</definedName>
    <definedName name="TitleIII" localSheetId="2">#REF!</definedName>
    <definedName name="TitleIII" localSheetId="3">#REF!</definedName>
    <definedName name="TitleIII">#REF!</definedName>
    <definedName name="TitleIV" localSheetId="1">#REF!</definedName>
    <definedName name="TitleIV" localSheetId="2">#REF!</definedName>
    <definedName name="TitleIV" localSheetId="3">#REF!</definedName>
    <definedName name="TitleIV">#REF!</definedName>
    <definedName name="TitleV" localSheetId="1">#REF!</definedName>
    <definedName name="TitleV" localSheetId="2">#REF!</definedName>
    <definedName name="TitleV" localSheetId="3">#REF!</definedName>
    <definedName name="TitleV">#REF!</definedName>
    <definedName name="Travel">[1]dropdowns!$B$32:$B$37</definedName>
    <definedName name="valAddr1">[5]DataLookupValues!$B$8</definedName>
    <definedName name="valAllocation240">[1]DataLookupValues!$F$2</definedName>
    <definedName name="valCEIS240">'[1]6. CEIS 240'!$J$16</definedName>
    <definedName name="valCtyStZip">[5]DataLookupValues!$B$10</definedName>
    <definedName name="valDistr">[6]DataLookupValues!$B$6</definedName>
    <definedName name="valDistrName">[5]DataLookupValues!$B$7</definedName>
    <definedName name="valemail">[5]DataLookupValues!$F$9</definedName>
    <definedName name="valM3">'[1]7. M3 240'!$J$24</definedName>
    <definedName name="valname">[5]DataLookupValues!$F$7</definedName>
    <definedName name="valorg4code">[5]DataLookupValues!$D$7</definedName>
    <definedName name="valphonenum">[5]DataLookupValues!$F$8</definedName>
    <definedName name="valProshare240">'[1]5. Equitable Services 240'!$K$50</definedName>
    <definedName name="veggies">'DROP-DOWNS'!$A$3:$A$10</definedName>
    <definedName name="WTF">'DROP-DOWNS'!$A$3:$A$10</definedName>
  </definedNames>
  <calcPr calcId="191029"/>
  <customWorkbookViews>
    <customWorkbookView name="wstevens-carter - Personal View" guid="{3AA004D7-1BCB-479A-9134-355EA2FAD760}" mergeInterval="0" personalView="1" maximized="1" xWindow="1" yWindow="1" windowWidth="1440" windowHeight="709" tabRatio="94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78" l="1"/>
  <c r="B2" i="83"/>
  <c r="B3" i="77"/>
  <c r="D6" i="77"/>
  <c r="R79" i="77"/>
  <c r="N71" i="77"/>
  <c r="R67" i="77"/>
  <c r="R55" i="77"/>
  <c r="R33" i="77"/>
  <c r="N70" i="77" l="1"/>
  <c r="N10" i="77" l="1"/>
  <c r="J20" i="78" l="1"/>
  <c r="N19" i="77" l="1"/>
  <c r="N18" i="77"/>
  <c r="N17" i="77"/>
  <c r="N16" i="77"/>
  <c r="J36" i="78" l="1"/>
  <c r="J28" i="78"/>
  <c r="N74" i="83" l="1"/>
  <c r="R65" i="83"/>
  <c r="R64" i="83"/>
  <c r="R63" i="83"/>
  <c r="R53" i="83"/>
  <c r="R52" i="83"/>
  <c r="R51" i="83"/>
  <c r="R50" i="83"/>
  <c r="R60" i="77"/>
  <c r="R59" i="77"/>
  <c r="R58" i="77"/>
  <c r="R48" i="77"/>
  <c r="R47" i="77"/>
  <c r="R46" i="77"/>
  <c r="R45" i="77"/>
  <c r="R61" i="77" l="1"/>
  <c r="E7" i="83" l="1"/>
  <c r="E5" i="83"/>
  <c r="D11" i="83"/>
  <c r="E9" i="83" l="1"/>
  <c r="D11" i="47"/>
  <c r="J7" i="78" l="1"/>
  <c r="J6" i="78"/>
  <c r="J37" i="78" l="1"/>
  <c r="N32" i="83"/>
  <c r="R83" i="83"/>
  <c r="R72" i="83"/>
  <c r="T65" i="83"/>
  <c r="T64" i="83"/>
  <c r="T63" i="83"/>
  <c r="R60" i="83"/>
  <c r="U53" i="83"/>
  <c r="T53" i="83"/>
  <c r="U52" i="83"/>
  <c r="T52" i="83"/>
  <c r="U51" i="83"/>
  <c r="T51" i="83"/>
  <c r="U50" i="83"/>
  <c r="R38" i="83"/>
  <c r="O32" i="83"/>
  <c r="Q32" i="83" s="1"/>
  <c r="O31" i="83"/>
  <c r="R31" i="83" s="1"/>
  <c r="O27" i="83"/>
  <c r="R27" i="83" s="1"/>
  <c r="O26" i="83"/>
  <c r="R26" i="83" s="1"/>
  <c r="O25" i="83"/>
  <c r="R25" i="83" s="1"/>
  <c r="O24" i="83"/>
  <c r="R24" i="83" s="1"/>
  <c r="O23" i="83"/>
  <c r="R23" i="83" s="1"/>
  <c r="O22" i="83"/>
  <c r="R22" i="83" s="1"/>
  <c r="O21" i="83"/>
  <c r="R21" i="83" s="1"/>
  <c r="O17" i="83"/>
  <c r="R17" i="83" s="1"/>
  <c r="O16" i="83"/>
  <c r="R16" i="83" s="1"/>
  <c r="O15" i="83"/>
  <c r="Q15" i="83" s="1"/>
  <c r="T60" i="77"/>
  <c r="T58" i="77"/>
  <c r="T59" i="77"/>
  <c r="E89" i="77"/>
  <c r="F89" i="77" s="1"/>
  <c r="E87" i="77"/>
  <c r="F87" i="77" s="1"/>
  <c r="U48" i="77"/>
  <c r="U47" i="77"/>
  <c r="U46" i="77"/>
  <c r="U45" i="77"/>
  <c r="T48" i="77"/>
  <c r="T46" i="77"/>
  <c r="T47" i="77" l="1"/>
  <c r="E88" i="77"/>
  <c r="F88" i="77" s="1"/>
  <c r="T45" i="77"/>
  <c r="E86" i="77"/>
  <c r="F86" i="77" s="1"/>
  <c r="N22" i="83"/>
  <c r="N17" i="83"/>
  <c r="N26" i="83"/>
  <c r="N16" i="83"/>
  <c r="R32" i="83"/>
  <c r="R33" i="83" s="1"/>
  <c r="T61" i="77"/>
  <c r="J30" i="78" s="1"/>
  <c r="Q17" i="83"/>
  <c r="R28" i="83"/>
  <c r="R66" i="83"/>
  <c r="R54" i="83"/>
  <c r="R15" i="83"/>
  <c r="R18" i="83" s="1"/>
  <c r="N24" i="83"/>
  <c r="N27" i="83"/>
  <c r="N31" i="83"/>
  <c r="N23" i="83"/>
  <c r="N15" i="83"/>
  <c r="N21" i="83"/>
  <c r="N25" i="83"/>
  <c r="T66" i="83"/>
  <c r="U85" i="83" s="1"/>
  <c r="Q22" i="83"/>
  <c r="Q24" i="83"/>
  <c r="Q26" i="83"/>
  <c r="T50" i="83"/>
  <c r="T54" i="83" s="1"/>
  <c r="Q16" i="83"/>
  <c r="Q31" i="83"/>
  <c r="Q33" i="83" s="1"/>
  <c r="R45" i="83" s="1"/>
  <c r="Q21" i="83"/>
  <c r="Q23" i="83"/>
  <c r="Q25" i="83"/>
  <c r="Q27" i="83"/>
  <c r="R49" i="77"/>
  <c r="J18" i="78" l="1"/>
  <c r="G72" i="77"/>
  <c r="T49" i="77"/>
  <c r="Q18" i="83"/>
  <c r="T33" i="83"/>
  <c r="Q28" i="83"/>
  <c r="R43" i="83" s="1"/>
  <c r="B22" i="78"/>
  <c r="J21" i="78"/>
  <c r="J19" i="78"/>
  <c r="U81" i="77"/>
  <c r="J17" i="78"/>
  <c r="J16" i="78"/>
  <c r="J14" i="78"/>
  <c r="O27" i="77"/>
  <c r="Q27" i="77" s="1"/>
  <c r="N27" i="77"/>
  <c r="O26" i="77"/>
  <c r="R26" i="77" s="1"/>
  <c r="N26" i="77"/>
  <c r="O22" i="77"/>
  <c r="R22" i="77" s="1"/>
  <c r="N22" i="77"/>
  <c r="O21" i="77"/>
  <c r="R21" i="77" s="1"/>
  <c r="N21" i="77"/>
  <c r="O20" i="77"/>
  <c r="R20" i="77" s="1"/>
  <c r="N20" i="77"/>
  <c r="O19" i="77"/>
  <c r="R19" i="77" s="1"/>
  <c r="O18" i="77"/>
  <c r="R18" i="77" s="1"/>
  <c r="O17" i="77"/>
  <c r="R17" i="77" s="1"/>
  <c r="O16" i="77"/>
  <c r="R16" i="77" s="1"/>
  <c r="O12" i="77"/>
  <c r="R12" i="77" s="1"/>
  <c r="N12" i="77"/>
  <c r="O11" i="77"/>
  <c r="R11" i="77" s="1"/>
  <c r="N11" i="77"/>
  <c r="O10" i="77"/>
  <c r="R10" i="77" s="1"/>
  <c r="R13" i="77" s="1"/>
  <c r="R23" i="77" l="1"/>
  <c r="V18" i="83"/>
  <c r="R41" i="83"/>
  <c r="R47" i="83" s="1"/>
  <c r="G73" i="77"/>
  <c r="F90" i="77"/>
  <c r="F85" i="77"/>
  <c r="T18" i="83"/>
  <c r="J29" i="78"/>
  <c r="T28" i="83"/>
  <c r="J27" i="78"/>
  <c r="J38" i="78"/>
  <c r="Q21" i="77"/>
  <c r="Q11" i="77"/>
  <c r="Q19" i="77"/>
  <c r="R27" i="77"/>
  <c r="R28" i="77" s="1"/>
  <c r="Q17" i="77"/>
  <c r="Q16" i="77"/>
  <c r="Q26" i="77"/>
  <c r="Q28" i="77" s="1"/>
  <c r="R40" i="77" s="1"/>
  <c r="Q10" i="77"/>
  <c r="Q12" i="77"/>
  <c r="Q18" i="77"/>
  <c r="Q20" i="77"/>
  <c r="Q22" i="77"/>
  <c r="T28" i="77" l="1"/>
  <c r="J26" i="78" s="1"/>
  <c r="N75" i="83"/>
  <c r="R84" i="83"/>
  <c r="J41" i="78" s="1"/>
  <c r="G71" i="77"/>
  <c r="F91" i="77"/>
  <c r="J13" i="78"/>
  <c r="J12" i="78"/>
  <c r="J11" i="78"/>
  <c r="Q13" i="77"/>
  <c r="R36" i="77" s="1"/>
  <c r="Q23" i="77"/>
  <c r="R38" i="77" s="1"/>
  <c r="R42" i="77" l="1"/>
  <c r="R80" i="77" s="1"/>
  <c r="T23" i="77"/>
  <c r="T13" i="77"/>
  <c r="J25" i="78" s="1"/>
  <c r="J31" i="78" s="1"/>
  <c r="R81" i="77" l="1"/>
  <c r="J15" i="78"/>
  <c r="J22" i="78" l="1"/>
  <c r="J42" i="78"/>
  <c r="J43" i="78" s="1"/>
  <c r="D10" i="47" l="1"/>
  <c r="D12" i="47" s="1"/>
  <c r="D13" i="47" s="1"/>
  <c r="J32" i="78"/>
  <c r="C12" i="47"/>
  <c r="C13" i="47" s="1"/>
  <c r="C21" i="47"/>
  <c r="C22" i="47" s="1"/>
  <c r="D21" i="47"/>
  <c r="D22" i="47" s="1"/>
  <c r="J35" i="78" l="1"/>
  <c r="N73" i="77" s="1"/>
  <c r="J8" i="78"/>
  <c r="N77" i="83" l="1"/>
  <c r="N76" i="83"/>
  <c r="J5" i="7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Smith-Nwachuku, Joeatta K. (DESE)</author>
  </authors>
  <commentList>
    <comment ref="C7" authorId="0" shapeId="0" xr:uid="{A391E540-CE78-4409-871E-7B21811F4CB9}">
      <text>
        <r>
          <rPr>
            <b/>
            <sz val="9"/>
            <color indexed="81"/>
            <rFont val="Tahoma"/>
            <family val="2"/>
          </rPr>
          <t xml:space="preserve"> Enter FTE: How your agency defines FTE (e.g. 1950).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Smith-Nwachuku, Joeatta K. (DESE)</author>
  </authors>
  <commentList>
    <comment ref="D6" authorId="0" shapeId="0" xr:uid="{F77D31B1-7684-4F8C-898F-1ACF6499B140}">
      <text>
        <r>
          <rPr>
            <b/>
            <sz val="9"/>
            <color indexed="81"/>
            <rFont val="Tahoma"/>
            <family val="2"/>
          </rPr>
          <t xml:space="preserve">Cover cell: C7
</t>
        </r>
      </text>
    </comment>
    <comment ref="N9" authorId="0" shapeId="0" xr:uid="{EA33C38B-6582-47DD-A1C5-4B2C9AC64782}">
      <text>
        <r>
          <rPr>
            <b/>
            <sz val="9"/>
            <color indexed="81"/>
            <rFont val="Tahoma"/>
            <family val="2"/>
          </rPr>
          <t xml:space="preserve">The FTE is automatically calculated based on Agency FTE reported on line 5, column D divided by Hours reported in column L.
</t>
        </r>
      </text>
    </comment>
    <comment ref="P9" authorId="0" shapeId="0" xr:uid="{A8E50F3F-4410-4DA7-930C-9161E3FF8770}">
      <text>
        <r>
          <rPr>
            <b/>
            <sz val="9"/>
            <color indexed="81"/>
            <rFont val="Tahoma"/>
            <family val="2"/>
          </rPr>
          <t>Enter agency fringe rate for each staff member.</t>
        </r>
      </text>
    </comment>
    <comment ref="I73" authorId="0" shapeId="0" xr:uid="{81F997CE-1905-418C-9206-CDDA15314AAE}">
      <text>
        <r>
          <rPr>
            <b/>
            <sz val="9"/>
            <color indexed="81"/>
            <rFont val="Tahoma"/>
            <family val="2"/>
          </rPr>
          <t>Summary J35</t>
        </r>
      </text>
    </comment>
    <comment ref="R75" authorId="0" shapeId="0" xr:uid="{659D142D-AD35-4AA9-8519-66902E8E7E4C}">
      <text>
        <r>
          <rPr>
            <b/>
            <sz val="9"/>
            <color indexed="81"/>
            <rFont val="Tahoma"/>
            <family val="2"/>
          </rPr>
          <t xml:space="preserve">Enter Indirect cost Column N, row 72 above.
Note: if there are any changes in budget entries this cell will need to be updated with the new amount in cell N72.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Smith-Nwachuku, Joeatta K. (DESE)</author>
  </authors>
  <commentList>
    <comment ref="D11" authorId="0" shapeId="0" xr:uid="{7F1260D3-2C9C-4B10-B795-6F029B6B110A}">
      <text>
        <r>
          <rPr>
            <b/>
            <sz val="9"/>
            <color indexed="81"/>
            <rFont val="Tahoma"/>
            <family val="2"/>
          </rPr>
          <t xml:space="preserve"> Enter FTE: How your agency defines FTE (e.g. 1950). </t>
        </r>
      </text>
    </comment>
    <comment ref="N14" authorId="0" shapeId="0" xr:uid="{7CEA6E0E-843E-4DF6-A2C3-C3B5504E0FE5}">
      <text>
        <r>
          <rPr>
            <b/>
            <sz val="9"/>
            <color indexed="81"/>
            <rFont val="Tahoma"/>
            <family val="2"/>
          </rPr>
          <t xml:space="preserve">The FTE is automatically calculated based on Agency FTE reported on line 5, column D divided by Hours reported in column L.
</t>
        </r>
      </text>
    </comment>
    <comment ref="P14" authorId="0" shapeId="0" xr:uid="{C0365489-BAAE-41AC-8FF6-030C15F6234E}">
      <text>
        <r>
          <rPr>
            <b/>
            <sz val="9"/>
            <color indexed="81"/>
            <rFont val="Tahoma"/>
            <family val="2"/>
          </rPr>
          <t>Enter agency fringe rate for each staff member.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phx</author>
  </authors>
  <commentList>
    <comment ref="J32" authorId="0" shapeId="0" xr:uid="{00000000-0006-0000-0300-000001000000}">
      <text>
        <r>
          <rPr>
            <b/>
            <sz val="9"/>
            <color indexed="81"/>
            <rFont val="Tahoma"/>
            <family val="2"/>
          </rPr>
          <t>If above 15%, you must reduce the costs on line items 1, 3, 9 and/or 10.</t>
        </r>
        <r>
          <rPr>
            <sz val="9"/>
            <color indexed="81"/>
            <rFont val="Tahoma"/>
            <family val="2"/>
          </rPr>
          <t xml:space="preserve">
</t>
        </r>
      </text>
    </comment>
    <comment ref="J43" authorId="0" shapeId="0" xr:uid="{00000000-0006-0000-0300-000002000000}">
      <text>
        <r>
          <rPr>
            <b/>
            <sz val="9"/>
            <color indexed="81"/>
            <rFont val="Tahoma"/>
            <family val="2"/>
          </rPr>
          <t>If lower than 30%, more matching funds are required.</t>
        </r>
        <r>
          <rPr>
            <sz val="9"/>
            <color indexed="81"/>
            <rFont val="Tahoma"/>
            <family val="2"/>
          </rPr>
          <t xml:space="preserve">
</t>
        </r>
      </text>
    </comment>
  </commentList>
</comments>
</file>

<file path=xl/sharedStrings.xml><?xml version="1.0" encoding="utf-8"?>
<sst xmlns="http://schemas.openxmlformats.org/spreadsheetml/2006/main" count="421" uniqueCount="225">
  <si>
    <t>FTE</t>
  </si>
  <si>
    <t>Select</t>
  </si>
  <si>
    <t>Other</t>
  </si>
  <si>
    <t>Fringe Rate</t>
  </si>
  <si>
    <t>Core ABE</t>
  </si>
  <si>
    <t>STAR</t>
  </si>
  <si>
    <t>Math</t>
  </si>
  <si>
    <t>Writing</t>
  </si>
  <si>
    <t>Sep</t>
  </si>
  <si>
    <t>Dec</t>
  </si>
  <si>
    <t>Jun</t>
  </si>
  <si>
    <t>Jan</t>
  </si>
  <si>
    <t>Oct</t>
  </si>
  <si>
    <t>Computer Literacy</t>
  </si>
  <si>
    <t>Distance Learning</t>
  </si>
  <si>
    <t>Career Readiness</t>
  </si>
  <si>
    <t>Aug</t>
  </si>
  <si>
    <t>May</t>
  </si>
  <si>
    <t>Citizenship</t>
  </si>
  <si>
    <t>Feb</t>
  </si>
  <si>
    <t>College Readiness</t>
  </si>
  <si>
    <t>ELA</t>
  </si>
  <si>
    <t>Reading</t>
  </si>
  <si>
    <t>Science</t>
  </si>
  <si>
    <t>Social Studies</t>
  </si>
  <si>
    <t>IET</t>
  </si>
  <si>
    <t>Core ESOL</t>
  </si>
  <si>
    <t>Math for ESOL</t>
  </si>
  <si>
    <t>IELCE</t>
  </si>
  <si>
    <t>Mar</t>
  </si>
  <si>
    <t>Apr</t>
  </si>
  <si>
    <t>Jul</t>
  </si>
  <si>
    <t>Nov</t>
  </si>
  <si>
    <t>Speaking</t>
  </si>
  <si>
    <t>Listening</t>
  </si>
  <si>
    <t>Fringe Cost</t>
  </si>
  <si>
    <t>ESOL</t>
  </si>
  <si>
    <t>Family Literacy</t>
  </si>
  <si>
    <t>TOTAL ADMINISTRATIVE COST</t>
  </si>
  <si>
    <t>TOTAL MATCH BUDGET</t>
  </si>
  <si>
    <t>TOTAL DIRECT BUDGET</t>
  </si>
  <si>
    <t>1. ADMINISTRATORS</t>
  </si>
  <si>
    <t>Title</t>
  </si>
  <si>
    <t>Duties specific to this grant</t>
  </si>
  <si>
    <t xml:space="preserve">Hours </t>
  </si>
  <si>
    <t>Rate/Hr</t>
  </si>
  <si>
    <t xml:space="preserve">Total Cost </t>
  </si>
  <si>
    <t>2. INSTRUCTIONAL/PROFESSIONAL STAFF</t>
  </si>
  <si>
    <t>Content area and programmatic duties</t>
  </si>
  <si>
    <t>3. SUPPORT STAFF</t>
  </si>
  <si>
    <t>List the specific benefits included in each rate</t>
  </si>
  <si>
    <t>Total Cost</t>
  </si>
  <si>
    <t>Line 4 Sub-Total</t>
  </si>
  <si>
    <t>Purpose</t>
  </si>
  <si>
    <t>Hours</t>
  </si>
  <si>
    <t>Rate</t>
  </si>
  <si>
    <t>Line 5 Sub-Total</t>
  </si>
  <si>
    <t>Provide a detailed description of supplies and materials including their purpose and use.</t>
  </si>
  <si>
    <t>Line 6 Sub-Total</t>
  </si>
  <si>
    <t>Miles</t>
  </si>
  <si>
    <t>Line 7 Sub-Total</t>
  </si>
  <si>
    <t>Describe in detail. Identify the specific overhead being charged to this grant.</t>
  </si>
  <si>
    <t>Line 8 Sub-Total</t>
  </si>
  <si>
    <t>TOTAL FUNDS REQUESTED</t>
  </si>
  <si>
    <t>4. STIPENDS</t>
  </si>
  <si>
    <t>5. FRINGE BENEFITS</t>
  </si>
  <si>
    <t>6. CONTRACTUAL SERVICES</t>
  </si>
  <si>
    <t>7. SUPPLIES AND MATERIALS</t>
  </si>
  <si>
    <t>8. TRAVEL: Mileage, Conference registration, hotel &amp; meals</t>
  </si>
  <si>
    <t>9. OTHER COSTS:</t>
  </si>
  <si>
    <t>10. INDIRECT COST</t>
  </si>
  <si>
    <t xml:space="preserve">11. EQUIPMENT </t>
  </si>
  <si>
    <t xml:space="preserve"> w/out Fringe</t>
  </si>
  <si>
    <t>Describe the purpose and specific services provided</t>
  </si>
  <si>
    <t>Title of Reciever</t>
  </si>
  <si>
    <t>Line 1: administrators</t>
  </si>
  <si>
    <t>Line 2: professional staff</t>
  </si>
  <si>
    <t>Line 3: support staff</t>
  </si>
  <si>
    <t>Type of Cost</t>
  </si>
  <si>
    <t>Line 9 Sub-Total</t>
  </si>
  <si>
    <t>This line is for items costing $5,000 or more. Pre-approval is required. Provide details of the item(s) being purchased including their use.</t>
  </si>
  <si>
    <t>Line 11 Sub-Total</t>
  </si>
  <si>
    <t>Line 3 Sub-Totals</t>
  </si>
  <si>
    <t>100% of Budget Narrative Line 3: Support Staff (Fringe Included)</t>
  </si>
  <si>
    <t>100% of Budget Narrative Line 9: Other</t>
  </si>
  <si>
    <t>If indirect costs are recovered, they shall be returned to the general fund of the city or town in accordance with G.L. Chapter 44, Section 53. In the case of regional schools, indirect costs shall be returned to the regional school general fund.</t>
  </si>
  <si>
    <t>The decision to recover indirect costs using these established rates is a local option. The rates are developed for school districts as the maximum allowable rate for a given fiscal year.</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</si>
  <si>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</si>
  <si>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Districts are allowed to take less than the maximum, but not more than the maximum allowable for indirect costs.</t>
  </si>
  <si>
    <t>For all school districts in Massachusetts, costs must be consistent with the rate established by the Department's Office of School Finance.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</si>
  <si>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t>Important Notes regarding Indirect Costs:</t>
  </si>
  <si>
    <t>Maximum Amount that can be used for Indirect:</t>
  </si>
  <si>
    <t>Total Funds/(1+Percentage)</t>
  </si>
  <si>
    <r>
      <t xml:space="preserve">Indirect Cost Percentage: If decimals used </t>
    </r>
    <r>
      <rPr>
        <b/>
        <sz val="10"/>
        <rFont val="Arial"/>
        <family val="2"/>
      </rPr>
      <t xml:space="preserve"> (.0218)</t>
    </r>
  </si>
  <si>
    <t>Total Funds Requested</t>
  </si>
  <si>
    <t>Below</t>
  </si>
  <si>
    <t>Example</t>
  </si>
  <si>
    <t>Grant Information</t>
  </si>
  <si>
    <t>Note: if decimal format used</t>
  </si>
  <si>
    <t>Input Your</t>
  </si>
  <si>
    <t>Indirect Cost Calculation (B)</t>
  </si>
  <si>
    <t xml:space="preserve"> </t>
  </si>
  <si>
    <r>
      <t xml:space="preserve">Indirect Cost Percentage: If percentage used </t>
    </r>
    <r>
      <rPr>
        <b/>
        <sz val="10"/>
        <rFont val="Arial"/>
        <family val="2"/>
      </rPr>
      <t>(2.18%)</t>
    </r>
  </si>
  <si>
    <t>Note: if percentage format used</t>
  </si>
  <si>
    <t>Indirect Cost Calculation (A)</t>
  </si>
  <si>
    <r>
      <t xml:space="preserve">You will need to input the rate in either percentage (A) or decimal form (B).  The "amount that can be used for indirect" is the </t>
    </r>
    <r>
      <rPr>
        <b/>
        <sz val="10"/>
        <rFont val="Arial"/>
        <family val="2"/>
      </rPr>
      <t>maximum</t>
    </r>
    <r>
      <rPr>
        <sz val="10"/>
        <rFont val="Arial"/>
        <family val="2"/>
      </rPr>
      <t xml:space="preserve"> amount that your school districts can put in for indirect costs in line item 9. This worksheet assumes no capital expenditures.  See other important notes below.</t>
    </r>
  </si>
  <si>
    <r>
      <t>You will need to insert your school district's approved allowable rate and total funds requested in the yellow boxes.</t>
    </r>
    <r>
      <rPr>
        <sz val="10"/>
        <rFont val="Arial"/>
        <family val="2"/>
      </rPr>
      <t xml:space="preserve"> </t>
    </r>
  </si>
  <si>
    <t>The following worksheet will automatically calculate the amount of funds that can be used by a school district for indirect costs.</t>
  </si>
  <si>
    <t>Indirect Cost Calculation Worksheet</t>
  </si>
  <si>
    <t xml:space="preserve">100% of Budget Narrative Line 10: Indirect </t>
  </si>
  <si>
    <t>100% of Budget Narrative Line 11: Equipment</t>
  </si>
  <si>
    <t>Degree</t>
  </si>
  <si>
    <t>License /Certification</t>
  </si>
  <si>
    <t>Yrs of Relevent Experience</t>
  </si>
  <si>
    <t>Fringe Cost for L5</t>
  </si>
  <si>
    <t xml:space="preserve">Agency FTE: </t>
  </si>
  <si>
    <t>Total Cost (w/o fringe)</t>
  </si>
  <si>
    <t>Describe the specific services being provided (if subgrantee is providing direct student services, enter total cost of and complete subgrantee budget narrative)</t>
  </si>
  <si>
    <t>Training</t>
  </si>
  <si>
    <t>ASE</t>
  </si>
  <si>
    <t>INDIRECT COST</t>
  </si>
  <si>
    <t>Direct Budget Indirect</t>
  </si>
  <si>
    <t>Match Indirect</t>
  </si>
  <si>
    <t>Maximum Amount That Can Be Used for Indirect (from IDC Calculator based on grant request)</t>
  </si>
  <si>
    <t>TOTAL INDIRECT</t>
  </si>
  <si>
    <t>Maximum amount that can be used for indirect</t>
  </si>
  <si>
    <t>Lines 1 -9 Sub-total</t>
  </si>
  <si>
    <t>No</t>
  </si>
  <si>
    <t>TOTAL ADMIM PD EXPENSES</t>
  </si>
  <si>
    <t>Rate / Cost</t>
  </si>
  <si>
    <t>Line 1 Sub-Total</t>
  </si>
  <si>
    <t>Line 2 Sub-Total</t>
  </si>
  <si>
    <t>ABE</t>
  </si>
  <si>
    <t>Sub Total</t>
  </si>
  <si>
    <t>100% of Budget Narrative Line 1: Administrators (Fringe Included)</t>
  </si>
  <si>
    <t>Contractor</t>
  </si>
  <si>
    <t>Sub Grantee</t>
  </si>
  <si>
    <t>Select Contractor or Sub Grantee</t>
  </si>
  <si>
    <t>Contractor or Sub Grantee Name</t>
  </si>
  <si>
    <t>Who will be attending?</t>
  </si>
  <si>
    <t>Describe the event and purpose</t>
  </si>
  <si>
    <t>Admin related PD? (Y/N)</t>
  </si>
  <si>
    <t>Yes</t>
  </si>
  <si>
    <t>Bridge to College</t>
  </si>
  <si>
    <t>Approved indirect rate</t>
  </si>
  <si>
    <t>Loaded salary</t>
  </si>
  <si>
    <t>Total Award</t>
  </si>
  <si>
    <t>CALC Funding</t>
  </si>
  <si>
    <t>Outstation Funding</t>
  </si>
  <si>
    <t>IET IELC Funding</t>
  </si>
  <si>
    <t>AWARD SUMMARY</t>
  </si>
  <si>
    <t>BUDGET SUMMARY</t>
  </si>
  <si>
    <t>ADMINISTRATIVE COST ANALYSIS</t>
  </si>
  <si>
    <t>MATCH SUMMARY</t>
  </si>
  <si>
    <t>Enter Approved Indirect Cost Rate</t>
  </si>
  <si>
    <t>CALC Award</t>
  </si>
  <si>
    <t>Outstationing</t>
  </si>
  <si>
    <t>CALC Budget Total</t>
  </si>
  <si>
    <t>Stipends</t>
  </si>
  <si>
    <t>Equipment</t>
  </si>
  <si>
    <t>Cont/Sub 1</t>
  </si>
  <si>
    <t>Cont/Sub 2</t>
  </si>
  <si>
    <t>Cont/Sub 3</t>
  </si>
  <si>
    <t>Cont/Sub 4</t>
  </si>
  <si>
    <t>Indirect Exclusions</t>
  </si>
  <si>
    <t>Costs exluded from IDC calcuation</t>
  </si>
  <si>
    <t>Approved indirect cost rate</t>
  </si>
  <si>
    <t>Contracts &amp; sub grants costs over $25,000</t>
  </si>
  <si>
    <t xml:space="preserve">Line 10 Sub-Total (Enter indirect) </t>
  </si>
  <si>
    <t>Administrative Related PD</t>
  </si>
  <si>
    <t>Maximum amount that can be used for indirect overall</t>
  </si>
  <si>
    <t>ADMINISTRATIVE COST PERCENTAGE (15% or lower)</t>
  </si>
  <si>
    <r>
      <t>MATCH PERCENTAGE</t>
    </r>
    <r>
      <rPr>
        <sz val="12"/>
        <color theme="1"/>
        <rFont val="Calibri"/>
        <family val="2"/>
        <scheme val="minor"/>
      </rPr>
      <t xml:space="preserve"> (must be at least 30% of grant request)</t>
    </r>
  </si>
  <si>
    <t>Line 1: Health &amp; Welfare</t>
  </si>
  <si>
    <t>Line 2: Health &amp; Welfare</t>
  </si>
  <si>
    <t>Line 3: Health &amp; Welfare</t>
  </si>
  <si>
    <t>Total - exclusions</t>
  </si>
  <si>
    <t>Maximum amount that can be used for match indirect</t>
  </si>
  <si>
    <t>FY 2023 Budget Workbook</t>
  </si>
  <si>
    <t>FY 2023 BUDGET NARRATIVE</t>
  </si>
  <si>
    <t>FY 2023 MATCH BUDGET NARRATIVE</t>
  </si>
  <si>
    <t>select</t>
  </si>
  <si>
    <t>Bristol Community College</t>
  </si>
  <si>
    <t>Bunker Hill Community College</t>
  </si>
  <si>
    <t>Cape Cod Community College</t>
  </si>
  <si>
    <t>Greenfield Community College</t>
  </si>
  <si>
    <t>Holyoke Community College</t>
  </si>
  <si>
    <t>Massasoit Community College</t>
  </si>
  <si>
    <t>Middlesex Community College</t>
  </si>
  <si>
    <t>Mount Wachusett Community College</t>
  </si>
  <si>
    <t>Northern Essex Community College</t>
  </si>
  <si>
    <t>Quinsigamond Community College</t>
  </si>
  <si>
    <t>Springfield Technical Community College</t>
  </si>
  <si>
    <t>Select Program Name:</t>
  </si>
  <si>
    <t>Variance</t>
  </si>
  <si>
    <t>FY23 Award (from Table 1B)</t>
  </si>
  <si>
    <t>Fund Code</t>
  </si>
  <si>
    <t>Agency FTE</t>
  </si>
  <si>
    <t>Instructional, including textbooks &amp; classroom supplies</t>
  </si>
  <si>
    <t>Technology, including software &amp; licenses</t>
  </si>
  <si>
    <t>Test materials</t>
  </si>
  <si>
    <t>Instructional equipment less than $5000</t>
  </si>
  <si>
    <t>Non-instructional</t>
  </si>
  <si>
    <t>Travel</t>
  </si>
  <si>
    <t>Mileage (administrative staff)</t>
  </si>
  <si>
    <t>Mileage (direct service staff)</t>
  </si>
  <si>
    <t>Student Transportation</t>
  </si>
  <si>
    <t>SABES &amp; Network Conference Registrations</t>
  </si>
  <si>
    <t>Lodging (in-state)</t>
  </si>
  <si>
    <t>*Mileage (Non-SABES PD)</t>
  </si>
  <si>
    <t>*Non-SABES PD Registration</t>
  </si>
  <si>
    <t>*Conference Registrations (out-of-state)</t>
  </si>
  <si>
    <t>*Out of state travel, including fares and lodging</t>
  </si>
  <si>
    <t>Space (must be pre-approved by ACLS)</t>
  </si>
  <si>
    <t>Space</t>
  </si>
  <si>
    <t>Advertising and Postage</t>
  </si>
  <si>
    <t>Memberships and Subscriptions</t>
  </si>
  <si>
    <t>Printing and Reproduction</t>
  </si>
  <si>
    <t>Telephone and Utilities (Internet)</t>
  </si>
  <si>
    <t>A133  Single Audit (allocated)</t>
  </si>
  <si>
    <t>Temporary IDC</t>
  </si>
  <si>
    <t>other</t>
  </si>
  <si>
    <t xml:space="preserve">Select </t>
  </si>
  <si>
    <t>Other Match</t>
  </si>
  <si>
    <t>GRANT SUMMARY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</si>
</sst>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_(* #,##0_);_(* \(#,##0\);_(* &quot;-&quot;??_);_(@_)"/>
    <numFmt numFmtId="168" formatCode="_([$$-409]* #,##0_);_([$$-409]* \(#,##0\);_([$$-409]* &quot;-&quot;??_);_(@_)"/>
    <numFmt numFmtId="169" formatCode="0.0000"/>
  </numFmts>
  <fonts count="35" x14ac:knownFonts="1">
    <font>
      <sz val="11"/>
      <color theme="1"/>
      <name val="Calibri"/>
      <family val="2"/>
      <scheme val="minor"/>
    </font>
    <font>
      <b/>
      <sz val="11"/>
      <color theme="1"/>
      <name val="Calibri"/>
      <family val="2"/>
      <scheme val="minor"/>
    </font>
    <font>
      <sz val="11"/>
      <color theme="1"/>
      <name val="Calibri"/>
      <family val="2"/>
      <scheme val="minor"/>
    </font>
    <font>
      <b/>
      <sz val="9"/>
      <color indexed="81"/>
      <name val="Tahoma"/>
      <family val="2"/>
    </font>
    <font>
      <sz val="9"/>
      <color indexed="81"/>
      <name val="Tahoma"/>
      <family val="2"/>
    </font>
    <font>
      <b/>
      <sz val="11"/>
      <color rgb="FF3F3F3F"/>
      <name val="Calibri"/>
      <family val="2"/>
      <scheme val="minor"/>
    </font>
    <font>
      <i/>
      <sz val="11"/>
      <color rgb="FF7F7F7F"/>
      <name val="Calibri"/>
      <family val="2"/>
      <scheme val="minor"/>
    </font>
    <font>
      <sz val="11"/>
      <color theme="0"/>
      <name val="Calibri"/>
      <family val="2"/>
      <scheme val="minor"/>
    </font>
    <font>
      <b/>
      <sz val="12"/>
      <color theme="1"/>
      <name val="Calibri"/>
      <family val="2"/>
      <scheme val="minor"/>
    </font>
    <font>
      <b/>
      <sz val="12"/>
      <name val="Calibri"/>
      <family val="2"/>
      <scheme val="minor"/>
    </font>
    <font>
      <sz val="12"/>
      <name val="Calibri"/>
      <family val="2"/>
      <scheme val="minor"/>
    </font>
    <font>
      <i/>
      <sz val="11"/>
      <color theme="1"/>
      <name val="Arial Narrow"/>
      <family val="2"/>
    </font>
    <font>
      <b/>
      <sz val="12"/>
      <name val="Arial Narrow"/>
      <family val="2"/>
    </font>
    <font>
      <i/>
      <sz val="11"/>
      <name val="Arial Narrow"/>
      <family val="2"/>
    </font>
    <font>
      <sz val="10"/>
      <name val="Arial"/>
      <family val="2"/>
    </font>
    <font>
      <sz val="10"/>
      <name val="Arial"/>
      <family val="2"/>
    </font>
    <font>
      <b/>
      <sz val="12"/>
      <name val="Arial"/>
      <family val="2"/>
    </font>
    <font>
      <b/>
      <sz val="10"/>
      <name val="Arial"/>
      <family val="2"/>
    </font>
    <font>
      <b/>
      <i/>
      <sz val="10"/>
      <name val="Arial"/>
      <family val="2"/>
    </font>
    <font>
      <sz val="8"/>
      <name val="Arial"/>
      <family val="2"/>
    </font>
    <font>
      <sz val="18"/>
      <name val="Arial"/>
      <family val="2"/>
    </font>
    <font>
      <b/>
      <sz val="11"/>
      <name val="Calibri"/>
      <family val="2"/>
      <scheme val="minor"/>
    </font>
    <font>
      <sz val="12"/>
      <color theme="1"/>
      <name val="Calibri"/>
      <family val="2"/>
      <scheme val="minor"/>
    </font>
    <font>
      <b/>
      <sz val="10"/>
      <name val="Arial Narrow"/>
      <family val="2"/>
    </font>
    <font>
      <b/>
      <sz val="13"/>
      <name val="Calibri"/>
      <family val="2"/>
      <scheme val="minor"/>
    </font>
    <font>
      <sz val="11"/>
      <name val="Calibri"/>
      <family val="2"/>
      <scheme val="minor"/>
    </font>
    <font>
      <sz val="10.5"/>
      <name val="Calibri"/>
      <family val="2"/>
      <scheme val="minor"/>
    </font>
    <font>
      <sz val="10.5"/>
      <color theme="1"/>
      <name val="Calibri"/>
      <family val="2"/>
      <scheme val="minor"/>
    </font>
    <font>
      <b/>
      <sz val="10.5"/>
      <name val="Calibri"/>
      <family val="2"/>
      <scheme val="minor"/>
    </font>
    <font>
      <i/>
      <sz val="11"/>
      <name val="Calibri"/>
      <family val="2"/>
      <scheme val="minor"/>
    </font>
    <font>
      <i/>
      <sz val="11"/>
      <color theme="1"/>
      <name val="Calibri"/>
      <family val="2"/>
      <scheme val="minor"/>
    </font>
    <font>
      <i/>
      <sz val="10.5"/>
      <name val="Calibri"/>
      <family val="2"/>
      <scheme val="minor"/>
    </font>
    <font>
      <i/>
      <sz val="10.5"/>
      <color theme="1"/>
      <name val="Arial Narrow"/>
      <family val="2"/>
    </font>
    <font>
      <i/>
      <sz val="11"/>
      <color rgb="FFFF0000"/>
      <name val="Calibri"/>
      <family val="2"/>
      <scheme val="minor"/>
    </font>
    <font>
      <sz val="11"/>
      <color rgb="FFFF0000"/>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0"/>
        <bgColor indexed="64"/>
      </patternFill>
    </fill>
    <fill>
      <patternFill patternType="solid">
        <fgColor rgb="FFF2F2F2"/>
      </patternFill>
    </fill>
    <fill>
      <patternFill patternType="solid">
        <fgColor theme="3" tint="0.79998168889431442"/>
        <bgColor indexed="64"/>
      </patternFill>
    </fill>
    <fill>
      <patternFill patternType="solid">
        <fgColor theme="5"/>
      </patternFill>
    </fill>
    <fill>
      <patternFill patternType="solid">
        <fgColor theme="6" tint="0.79998168889431442"/>
        <bgColor indexed="64"/>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s>
  <cellStyleXfs count="10">
    <xf numFmtId="0" fontId="0" fillId="0" borderId="0"/>
    <xf numFmtId="0" fontId="5" fillId="5" borderId="7" applyNumberFormat="0" applyAlignment="0" applyProtection="0"/>
    <xf numFmtId="0" fontId="1" fillId="0" borderId="8" applyNumberFormat="0" applyFill="0" applyAlignment="0" applyProtection="0"/>
    <xf numFmtId="0" fontId="6" fillId="0" borderId="0" applyNumberFormat="0" applyFill="0" applyBorder="0" applyAlignment="0" applyProtection="0"/>
    <xf numFmtId="0" fontId="7" fillId="7" borderId="0" applyNumberFormat="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4" fillId="0" borderId="0"/>
    <xf numFmtId="9" fontId="14" fillId="0" borderId="0" applyFont="0" applyFill="0" applyBorder="0" applyAlignment="0" applyProtection="0"/>
  </cellStyleXfs>
  <cellXfs count="329">
    <xf numFmtId="0" fontId="0" fillId="0" borderId="0" xfId="0"/>
    <xf numFmtId="164" fontId="0" fillId="0" borderId="0" xfId="0" applyNumberFormat="1"/>
    <xf numFmtId="10" fontId="0" fillId="0" borderId="0" xfId="0" applyNumberFormat="1"/>
    <xf numFmtId="165" fontId="0" fillId="0" borderId="0" xfId="0" applyNumberFormat="1" applyAlignment="1">
      <alignment horizontal="center"/>
    </xf>
    <xf numFmtId="165" fontId="0" fillId="0" borderId="0" xfId="0" applyNumberFormat="1"/>
    <xf numFmtId="2" fontId="0" fillId="0" borderId="0" xfId="0" applyNumberFormat="1" applyAlignment="1">
      <alignment horizontal="center"/>
    </xf>
    <xf numFmtId="0" fontId="0" fillId="0" borderId="0" xfId="0" applyAlignment="1">
      <alignment horizontal="center"/>
    </xf>
    <xf numFmtId="0" fontId="0" fillId="0" borderId="0" xfId="0" applyAlignment="1"/>
    <xf numFmtId="0" fontId="14" fillId="0" borderId="0" xfId="8" applyProtection="1"/>
    <xf numFmtId="0" fontId="15" fillId="0" borderId="0" xfId="8" applyFont="1" applyProtection="1"/>
    <xf numFmtId="0" fontId="15" fillId="0" borderId="0" xfId="8" applyFont="1" applyFill="1" applyBorder="1" applyProtection="1"/>
    <xf numFmtId="0" fontId="14" fillId="0" borderId="0" xfId="8" applyFill="1" applyBorder="1" applyProtection="1"/>
    <xf numFmtId="0" fontId="15" fillId="11" borderId="14" xfId="8" applyFont="1" applyFill="1" applyBorder="1" applyProtection="1"/>
    <xf numFmtId="0" fontId="14" fillId="11" borderId="9" xfId="8" applyFill="1" applyBorder="1" applyProtection="1"/>
    <xf numFmtId="0" fontId="14" fillId="11" borderId="13" xfId="8" applyFill="1" applyBorder="1" applyProtection="1"/>
    <xf numFmtId="0" fontId="15" fillId="11" borderId="12" xfId="8" applyFont="1" applyFill="1" applyBorder="1" applyProtection="1"/>
    <xf numFmtId="165" fontId="17" fillId="12" borderId="4" xfId="8" applyNumberFormat="1" applyFont="1" applyFill="1" applyBorder="1" applyAlignment="1" applyProtection="1">
      <alignment horizontal="center"/>
    </xf>
    <xf numFmtId="0" fontId="17" fillId="12" borderId="4" xfId="8" applyFont="1" applyFill="1" applyBorder="1" applyProtection="1"/>
    <xf numFmtId="0" fontId="14" fillId="11" borderId="17" xfId="8" applyFill="1" applyBorder="1" applyProtection="1"/>
    <xf numFmtId="165" fontId="15" fillId="0" borderId="4" xfId="8" applyNumberFormat="1" applyFont="1" applyBorder="1" applyAlignment="1" applyProtection="1">
      <alignment horizontal="center"/>
    </xf>
    <xf numFmtId="0" fontId="15" fillId="0" borderId="4" xfId="8" applyFont="1" applyBorder="1" applyProtection="1"/>
    <xf numFmtId="0" fontId="15" fillId="10" borderId="4" xfId="8" applyFont="1" applyFill="1" applyBorder="1" applyAlignment="1" applyProtection="1">
      <alignment horizontal="center"/>
      <protection locked="0"/>
    </xf>
    <xf numFmtId="169" fontId="15" fillId="0" borderId="4" xfId="8" applyNumberFormat="1" applyFont="1" applyBorder="1" applyAlignment="1" applyProtection="1">
      <alignment horizontal="center"/>
    </xf>
    <xf numFmtId="165" fontId="15" fillId="10" borderId="4" xfId="8" applyNumberFormat="1" applyFont="1" applyFill="1" applyBorder="1" applyAlignment="1" applyProtection="1">
      <alignment horizontal="center"/>
      <protection locked="0"/>
    </xf>
    <xf numFmtId="0" fontId="15" fillId="11" borderId="6" xfId="8" applyFont="1" applyFill="1" applyBorder="1" applyAlignment="1" applyProtection="1">
      <alignment horizontal="center"/>
    </xf>
    <xf numFmtId="0" fontId="17" fillId="0" borderId="4" xfId="8" applyFont="1" applyBorder="1" applyAlignment="1" applyProtection="1">
      <alignment horizontal="center"/>
    </xf>
    <xf numFmtId="0" fontId="15" fillId="11" borderId="16" xfId="8" applyFont="1" applyFill="1" applyBorder="1" applyAlignment="1" applyProtection="1">
      <alignment horizontal="center"/>
    </xf>
    <xf numFmtId="0" fontId="18" fillId="11" borderId="13" xfId="8" applyFont="1" applyFill="1" applyBorder="1" applyProtection="1"/>
    <xf numFmtId="0" fontId="15" fillId="11" borderId="5" xfId="8" applyFont="1" applyFill="1" applyBorder="1" applyAlignment="1" applyProtection="1">
      <alignment horizontal="center"/>
    </xf>
    <xf numFmtId="0" fontId="15" fillId="11" borderId="11" xfId="8" applyFont="1" applyFill="1" applyBorder="1" applyProtection="1"/>
    <xf numFmtId="0" fontId="15" fillId="11" borderId="10" xfId="8" applyFont="1" applyFill="1" applyBorder="1" applyProtection="1"/>
    <xf numFmtId="0" fontId="15" fillId="0" borderId="0" xfId="8" applyFont="1" applyBorder="1" applyProtection="1"/>
    <xf numFmtId="0" fontId="15" fillId="0" borderId="0" xfId="8" applyFont="1" applyBorder="1" applyAlignment="1" applyProtection="1">
      <alignment horizontal="center"/>
    </xf>
    <xf numFmtId="10" fontId="15" fillId="0" borderId="4" xfId="8" applyNumberFormat="1" applyFont="1" applyBorder="1" applyAlignment="1" applyProtection="1">
      <alignment horizontal="center"/>
    </xf>
    <xf numFmtId="0" fontId="19" fillId="0" borderId="0" xfId="8" applyFont="1" applyBorder="1" applyAlignment="1" applyProtection="1">
      <alignment horizontal="left"/>
    </xf>
    <xf numFmtId="0" fontId="19" fillId="0" borderId="17" xfId="8" applyFont="1" applyBorder="1" applyAlignment="1" applyProtection="1">
      <alignment horizontal="left"/>
    </xf>
    <xf numFmtId="0" fontId="14" fillId="11" borderId="15" xfId="8" applyFill="1" applyBorder="1" applyProtection="1"/>
    <xf numFmtId="0" fontId="14" fillId="11" borderId="10" xfId="8" applyFill="1" applyBorder="1" applyProtection="1"/>
    <xf numFmtId="0" fontId="20" fillId="11" borderId="15" xfId="8" applyFont="1" applyFill="1" applyBorder="1" applyProtection="1"/>
    <xf numFmtId="0" fontId="11" fillId="0" borderId="0" xfId="0" applyFont="1" applyFill="1" applyBorder="1" applyAlignment="1" applyProtection="1">
      <alignment horizontal="left"/>
      <protection locked="0"/>
    </xf>
    <xf numFmtId="0" fontId="0" fillId="0" borderId="0" xfId="0" applyBorder="1"/>
    <xf numFmtId="42" fontId="23" fillId="3" borderId="4" xfId="6" applyNumberFormat="1" applyFont="1" applyFill="1" applyBorder="1" applyAlignment="1">
      <alignment horizontal="left" wrapText="1"/>
    </xf>
    <xf numFmtId="42" fontId="23" fillId="3" borderId="4" xfId="6" applyNumberFormat="1" applyFont="1" applyFill="1" applyBorder="1"/>
    <xf numFmtId="0" fontId="0" fillId="6" borderId="4" xfId="0" applyFill="1" applyBorder="1"/>
    <xf numFmtId="165" fontId="8" fillId="6" borderId="4" xfId="0" applyNumberFormat="1" applyFont="1" applyFill="1" applyBorder="1" applyAlignment="1">
      <alignment horizontal="left"/>
    </xf>
    <xf numFmtId="42" fontId="11" fillId="15" borderId="0" xfId="0" applyNumberFormat="1" applyFont="1" applyFill="1" applyBorder="1" applyAlignment="1" applyProtection="1">
      <alignment horizontal="left"/>
      <protection locked="0"/>
    </xf>
    <xf numFmtId="0" fontId="25" fillId="13" borderId="4" xfId="0" applyFont="1" applyFill="1" applyBorder="1" applyAlignment="1">
      <alignment horizontal="center" vertical="center" wrapText="1"/>
    </xf>
    <xf numFmtId="42" fontId="8" fillId="13" borderId="4" xfId="0" applyNumberFormat="1" applyFont="1" applyFill="1" applyBorder="1" applyAlignment="1">
      <alignment horizontal="right" wrapText="1"/>
    </xf>
    <xf numFmtId="42" fontId="9" fillId="8" borderId="4" xfId="0" applyNumberFormat="1" applyFont="1" applyFill="1" applyBorder="1" applyAlignment="1">
      <alignment horizontal="right" wrapText="1"/>
    </xf>
    <xf numFmtId="0" fontId="26" fillId="13" borderId="3" xfId="0" applyFont="1" applyFill="1" applyBorder="1" applyAlignment="1">
      <alignment horizontal="center" vertical="center" wrapText="1"/>
    </xf>
    <xf numFmtId="0" fontId="26" fillId="13" borderId="4" xfId="0" applyFont="1" applyFill="1" applyBorder="1" applyAlignment="1">
      <alignment horizontal="center" vertical="center" wrapText="1"/>
    </xf>
    <xf numFmtId="0" fontId="26" fillId="0" borderId="4" xfId="0" applyFont="1" applyFill="1" applyBorder="1" applyAlignment="1" applyProtection="1">
      <alignment horizontal="left" wrapText="1"/>
      <protection locked="0"/>
    </xf>
    <xf numFmtId="1" fontId="26" fillId="0" borderId="4" xfId="0" applyNumberFormat="1" applyFont="1" applyFill="1" applyBorder="1" applyAlignment="1" applyProtection="1">
      <alignment horizontal="center" wrapText="1"/>
      <protection locked="0"/>
    </xf>
    <xf numFmtId="44" fontId="26" fillId="0" borderId="4" xfId="6" applyFont="1" applyFill="1" applyBorder="1" applyAlignment="1" applyProtection="1">
      <alignment horizontal="center" wrapText="1"/>
      <protection locked="0"/>
    </xf>
    <xf numFmtId="42" fontId="26" fillId="2" borderId="4" xfId="6" applyNumberFormat="1" applyFont="1" applyFill="1" applyBorder="1" applyAlignment="1">
      <alignment horizontal="center" wrapText="1"/>
    </xf>
    <xf numFmtId="10" fontId="26" fillId="0" borderId="4" xfId="6" applyNumberFormat="1" applyFont="1" applyFill="1" applyBorder="1" applyAlignment="1" applyProtection="1">
      <alignment horizontal="center" wrapText="1"/>
      <protection locked="0"/>
    </xf>
    <xf numFmtId="42" fontId="28" fillId="2" borderId="4" xfId="6" applyNumberFormat="1" applyFont="1" applyFill="1" applyBorder="1" applyAlignment="1">
      <alignment horizontal="center" wrapText="1"/>
    </xf>
    <xf numFmtId="42" fontId="9" fillId="2" borderId="4" xfId="6" applyNumberFormat="1" applyFont="1" applyFill="1" applyBorder="1"/>
    <xf numFmtId="44" fontId="26" fillId="2" borderId="4" xfId="6" applyNumberFormat="1" applyFont="1" applyFill="1" applyBorder="1" applyAlignment="1">
      <alignment horizontal="center" wrapText="1"/>
    </xf>
    <xf numFmtId="42" fontId="9" fillId="8" borderId="4" xfId="0" applyNumberFormat="1" applyFont="1" applyFill="1" applyBorder="1" applyAlignment="1">
      <alignment horizontal="right" vertical="center" wrapText="1"/>
    </xf>
    <xf numFmtId="1" fontId="26" fillId="0" borderId="4" xfId="7" applyNumberFormat="1" applyFont="1" applyFill="1" applyBorder="1" applyAlignment="1" applyProtection="1">
      <alignment horizontal="center"/>
      <protection locked="0"/>
    </xf>
    <xf numFmtId="44" fontId="26" fillId="0" borderId="4" xfId="6" applyFont="1" applyFill="1" applyBorder="1" applyAlignment="1" applyProtection="1">
      <alignment horizontal="center"/>
      <protection locked="0"/>
    </xf>
    <xf numFmtId="10" fontId="26" fillId="0" borderId="5" xfId="6" applyNumberFormat="1" applyFont="1" applyFill="1" applyBorder="1" applyAlignment="1" applyProtection="1">
      <alignment horizontal="center"/>
      <protection locked="0"/>
    </xf>
    <xf numFmtId="42" fontId="21" fillId="2" borderId="4" xfId="6" applyNumberFormat="1" applyFont="1" applyFill="1" applyBorder="1" applyAlignment="1">
      <alignment horizontal="center" vertical="center"/>
    </xf>
    <xf numFmtId="166" fontId="25" fillId="0" borderId="4" xfId="6" applyNumberFormat="1" applyFont="1" applyFill="1" applyBorder="1" applyAlignment="1" applyProtection="1">
      <alignment horizontal="center"/>
      <protection locked="0"/>
    </xf>
    <xf numFmtId="0" fontId="9" fillId="8" borderId="4" xfId="0" applyFont="1" applyFill="1" applyBorder="1" applyAlignment="1">
      <alignment horizontal="right" wrapText="1"/>
    </xf>
    <xf numFmtId="0" fontId="26" fillId="0" borderId="3" xfId="0" applyFont="1" applyFill="1" applyBorder="1" applyAlignment="1" applyProtection="1">
      <alignment horizontal="left" wrapText="1"/>
      <protection locked="0"/>
    </xf>
    <xf numFmtId="42" fontId="28" fillId="0" borderId="4" xfId="6" applyNumberFormat="1" applyFont="1" applyFill="1" applyBorder="1" applyAlignment="1" applyProtection="1">
      <alignment horizontal="left" wrapText="1"/>
      <protection locked="0"/>
    </xf>
    <xf numFmtId="42" fontId="28" fillId="2" borderId="4" xfId="6" applyNumberFormat="1" applyFont="1" applyFill="1" applyBorder="1" applyAlignment="1">
      <alignment horizontal="center"/>
    </xf>
    <xf numFmtId="166" fontId="9" fillId="2" borderId="4" xfId="6" applyNumberFormat="1" applyFont="1" applyFill="1" applyBorder="1" applyAlignment="1">
      <alignment horizontal="right"/>
    </xf>
    <xf numFmtId="167" fontId="25" fillId="13" borderId="4" xfId="7" applyNumberFormat="1" applyFont="1" applyFill="1" applyBorder="1"/>
    <xf numFmtId="167" fontId="25" fillId="13" borderId="4" xfId="7" applyNumberFormat="1" applyFont="1" applyFill="1" applyBorder="1" applyAlignment="1">
      <alignment horizontal="center" vertical="center"/>
    </xf>
    <xf numFmtId="166" fontId="21" fillId="2" borderId="4" xfId="6" applyNumberFormat="1" applyFont="1" applyFill="1" applyBorder="1" applyProtection="1">
      <protection locked="0"/>
    </xf>
    <xf numFmtId="168" fontId="28" fillId="0" borderId="4" xfId="6" applyNumberFormat="1" applyFont="1" applyFill="1" applyBorder="1" applyProtection="1">
      <protection locked="0"/>
    </xf>
    <xf numFmtId="165" fontId="0" fillId="13" borderId="4" xfId="0" applyNumberFormat="1" applyFont="1" applyFill="1" applyBorder="1" applyAlignment="1">
      <alignment horizontal="center"/>
    </xf>
    <xf numFmtId="0" fontId="28" fillId="8" borderId="11" xfId="0" applyFont="1" applyFill="1" applyBorder="1" applyAlignment="1">
      <alignment horizontal="left" wrapText="1"/>
    </xf>
    <xf numFmtId="42" fontId="32" fillId="13" borderId="5" xfId="0" applyNumberFormat="1" applyFont="1" applyFill="1" applyBorder="1" applyAlignment="1" applyProtection="1">
      <alignment horizontal="left"/>
      <protection locked="0"/>
    </xf>
    <xf numFmtId="0" fontId="28" fillId="8" borderId="12" xfId="0" applyFont="1" applyFill="1" applyBorder="1" applyAlignment="1">
      <alignment horizontal="left" wrapText="1"/>
    </xf>
    <xf numFmtId="42" fontId="32" fillId="13" borderId="16" xfId="0" applyNumberFormat="1" applyFont="1" applyFill="1" applyBorder="1" applyAlignment="1" applyProtection="1">
      <alignment horizontal="left"/>
      <protection locked="0"/>
    </xf>
    <xf numFmtId="42" fontId="32" fillId="13" borderId="6" xfId="0" applyNumberFormat="1" applyFont="1" applyFill="1" applyBorder="1" applyAlignment="1" applyProtection="1">
      <alignment horizontal="left"/>
      <protection locked="0"/>
    </xf>
    <xf numFmtId="0" fontId="28" fillId="13" borderId="13" xfId="0" applyFont="1" applyFill="1" applyBorder="1" applyAlignment="1">
      <alignment horizontal="right" wrapText="1"/>
    </xf>
    <xf numFmtId="42" fontId="9" fillId="4" borderId="4" xfId="6" applyNumberFormat="1" applyFont="1" applyFill="1" applyBorder="1" applyProtection="1">
      <protection locked="0"/>
    </xf>
    <xf numFmtId="0" fontId="9" fillId="6" borderId="3" xfId="0" applyFont="1" applyFill="1" applyBorder="1" applyAlignment="1">
      <alignment horizontal="left" wrapText="1"/>
    </xf>
    <xf numFmtId="42" fontId="9" fillId="13" borderId="4" xfId="0" applyNumberFormat="1" applyFont="1" applyFill="1" applyBorder="1"/>
    <xf numFmtId="42" fontId="28" fillId="0" borderId="4" xfId="6" applyNumberFormat="1" applyFont="1" applyFill="1" applyBorder="1" applyProtection="1">
      <protection locked="0"/>
    </xf>
    <xf numFmtId="42" fontId="24" fillId="6" borderId="4" xfId="6" applyNumberFormat="1" applyFont="1" applyFill="1" applyBorder="1"/>
    <xf numFmtId="42" fontId="12" fillId="14" borderId="4" xfId="0" applyNumberFormat="1" applyFont="1" applyFill="1" applyBorder="1"/>
    <xf numFmtId="0" fontId="26" fillId="0" borderId="3" xfId="0" applyFont="1" applyFill="1" applyBorder="1" applyAlignment="1" applyProtection="1">
      <alignment horizontal="left" wrapText="1"/>
      <protection locked="0"/>
    </xf>
    <xf numFmtId="0" fontId="26" fillId="13" borderId="3" xfId="0" applyFont="1" applyFill="1" applyBorder="1" applyAlignment="1">
      <alignment horizontal="center" vertical="center" wrapText="1"/>
    </xf>
    <xf numFmtId="0" fontId="9" fillId="6" borderId="3" xfId="0" applyFont="1" applyFill="1" applyBorder="1" applyAlignment="1">
      <alignment horizontal="left" wrapText="1"/>
    </xf>
    <xf numFmtId="0" fontId="26" fillId="13" borderId="4" xfId="0" applyFont="1" applyFill="1" applyBorder="1" applyAlignment="1">
      <alignment horizontal="center" vertical="center" wrapText="1"/>
    </xf>
    <xf numFmtId="0" fontId="26" fillId="0" borderId="4" xfId="0" applyFont="1" applyFill="1" applyBorder="1" applyAlignment="1" applyProtection="1">
      <alignment horizontal="left" wrapText="1"/>
      <protection locked="0"/>
    </xf>
    <xf numFmtId="0" fontId="30" fillId="0" borderId="1" xfId="0" applyFont="1" applyFill="1" applyBorder="1" applyAlignment="1" applyProtection="1">
      <alignment horizontal="left" wrapText="1"/>
      <protection locked="0"/>
    </xf>
    <xf numFmtId="0" fontId="30" fillId="0" borderId="3" xfId="0" applyFont="1" applyFill="1" applyBorder="1" applyAlignment="1" applyProtection="1">
      <alignment horizontal="left" wrapText="1"/>
      <protection locked="0"/>
    </xf>
    <xf numFmtId="0" fontId="0" fillId="13" borderId="1" xfId="0" applyFont="1" applyFill="1" applyBorder="1" applyAlignment="1">
      <alignment horizontal="center" wrapText="1"/>
    </xf>
    <xf numFmtId="0" fontId="0" fillId="13" borderId="3" xfId="0" applyFont="1" applyFill="1" applyBorder="1" applyAlignment="1">
      <alignment horizontal="center" wrapText="1"/>
    </xf>
    <xf numFmtId="0" fontId="28" fillId="13" borderId="9" xfId="0" applyFont="1" applyFill="1" applyBorder="1" applyAlignment="1">
      <alignment horizontal="right" wrapText="1"/>
    </xf>
    <xf numFmtId="0" fontId="28" fillId="13" borderId="17" xfId="0" applyFont="1" applyFill="1" applyBorder="1" applyAlignment="1">
      <alignment horizontal="right" wrapText="1"/>
    </xf>
    <xf numFmtId="0" fontId="0" fillId="6" borderId="10" xfId="0" applyFill="1" applyBorder="1"/>
    <xf numFmtId="0" fontId="0" fillId="6" borderId="15" xfId="0" applyFill="1" applyBorder="1"/>
    <xf numFmtId="0" fontId="0" fillId="6" borderId="11" xfId="0" applyFill="1" applyBorder="1"/>
    <xf numFmtId="0" fontId="0" fillId="6" borderId="17" xfId="0" applyFill="1" applyBorder="1"/>
    <xf numFmtId="0" fontId="0" fillId="6" borderId="0" xfId="0" applyFill="1" applyBorder="1"/>
    <xf numFmtId="0" fontId="0" fillId="6" borderId="12" xfId="0" applyFill="1" applyBorder="1"/>
    <xf numFmtId="0" fontId="0" fillId="6" borderId="13" xfId="0" applyFill="1" applyBorder="1"/>
    <xf numFmtId="0" fontId="0" fillId="6" borderId="9" xfId="0" applyFill="1" applyBorder="1"/>
    <xf numFmtId="0" fontId="0" fillId="6" borderId="14" xfId="0" applyFill="1" applyBorder="1"/>
    <xf numFmtId="0" fontId="1" fillId="6" borderId="0" xfId="0" applyFont="1" applyFill="1" applyBorder="1"/>
    <xf numFmtId="0" fontId="10" fillId="13" borderId="1" xfId="3" applyFont="1" applyFill="1" applyBorder="1" applyAlignment="1">
      <alignment horizontal="left"/>
    </xf>
    <xf numFmtId="0" fontId="10" fillId="13" borderId="2" xfId="3" applyFont="1" applyFill="1" applyBorder="1" applyAlignment="1">
      <alignment horizontal="left"/>
    </xf>
    <xf numFmtId="0" fontId="10" fillId="13" borderId="3" xfId="3" applyFont="1" applyFill="1" applyBorder="1" applyAlignment="1">
      <alignment horizontal="left"/>
    </xf>
    <xf numFmtId="42" fontId="11" fillId="15" borderId="4" xfId="0" applyNumberFormat="1" applyFont="1" applyFill="1" applyBorder="1" applyAlignment="1" applyProtection="1">
      <alignment horizontal="left"/>
      <protection locked="0"/>
    </xf>
    <xf numFmtId="42" fontId="25" fillId="13" borderId="4" xfId="7" applyNumberFormat="1" applyFont="1" applyFill="1" applyBorder="1" applyAlignment="1">
      <alignment horizontal="center"/>
    </xf>
    <xf numFmtId="0" fontId="25" fillId="13" borderId="4" xfId="0" applyFont="1" applyFill="1" applyBorder="1" applyAlignment="1">
      <alignment horizontal="center" wrapText="1"/>
    </xf>
    <xf numFmtId="42" fontId="25" fillId="0" borderId="4" xfId="7" applyNumberFormat="1" applyFont="1" applyFill="1" applyBorder="1" applyAlignment="1">
      <alignment horizontal="center"/>
    </xf>
    <xf numFmtId="165" fontId="0" fillId="0" borderId="4" xfId="0" applyNumberFormat="1" applyFont="1" applyFill="1" applyBorder="1" applyAlignment="1">
      <alignment horizontal="center"/>
    </xf>
    <xf numFmtId="0" fontId="9" fillId="6" borderId="4" xfId="0" applyFont="1" applyFill="1" applyBorder="1" applyAlignment="1">
      <alignment horizontal="left" vertical="top"/>
    </xf>
    <xf numFmtId="42" fontId="0" fillId="0" borderId="0" xfId="0" applyNumberFormat="1"/>
    <xf numFmtId="166" fontId="25" fillId="4" borderId="4" xfId="6" applyNumberFormat="1" applyFont="1" applyFill="1" applyBorder="1" applyProtection="1">
      <protection locked="0"/>
    </xf>
    <xf numFmtId="0" fontId="8" fillId="6" borderId="6" xfId="0" applyFont="1" applyFill="1" applyBorder="1" applyAlignment="1">
      <alignment horizontal="center"/>
    </xf>
    <xf numFmtId="165" fontId="8" fillId="6" borderId="4" xfId="0" applyNumberFormat="1" applyFont="1" applyFill="1" applyBorder="1" applyAlignment="1">
      <alignment horizontal="right"/>
    </xf>
    <xf numFmtId="0" fontId="22" fillId="0" borderId="0" xfId="0" applyFont="1" applyAlignment="1"/>
    <xf numFmtId="0" fontId="8" fillId="0" borderId="0" xfId="0" applyFont="1" applyAlignment="1"/>
    <xf numFmtId="165" fontId="10" fillId="13" borderId="4" xfId="1" applyNumberFormat="1" applyFont="1" applyFill="1" applyBorder="1" applyAlignment="1"/>
    <xf numFmtId="165" fontId="9" fillId="13" borderId="4" xfId="1" applyNumberFormat="1" applyFont="1" applyFill="1" applyBorder="1" applyAlignment="1"/>
    <xf numFmtId="0" fontId="9" fillId="6" borderId="4" xfId="4" applyFont="1" applyFill="1" applyBorder="1" applyAlignment="1">
      <alignment horizontal="left"/>
    </xf>
    <xf numFmtId="165" fontId="9" fillId="13" borderId="4" xfId="3" applyNumberFormat="1" applyFont="1" applyFill="1" applyBorder="1" applyAlignment="1"/>
    <xf numFmtId="9" fontId="9" fillId="13" borderId="4" xfId="5" applyFont="1" applyFill="1" applyBorder="1" applyAlignment="1"/>
    <xf numFmtId="0" fontId="9" fillId="13" borderId="17" xfId="4" applyFont="1" applyFill="1" applyBorder="1" applyAlignment="1">
      <alignment horizontal="right"/>
    </xf>
    <xf numFmtId="0" fontId="9" fillId="13" borderId="0" xfId="4" applyFont="1" applyFill="1" applyBorder="1" applyAlignment="1">
      <alignment horizontal="right"/>
    </xf>
    <xf numFmtId="9" fontId="9" fillId="13" borderId="12" xfId="5" applyFont="1" applyFill="1" applyBorder="1" applyAlignment="1"/>
    <xf numFmtId="0" fontId="22" fillId="0" borderId="0" xfId="0" applyFont="1" applyFill="1" applyAlignment="1"/>
    <xf numFmtId="165" fontId="10" fillId="13" borderId="4" xfId="2" applyNumberFormat="1" applyFont="1" applyFill="1" applyBorder="1" applyAlignment="1"/>
    <xf numFmtId="165" fontId="10" fillId="13" borderId="4" xfId="4" applyNumberFormat="1" applyFont="1" applyFill="1" applyBorder="1" applyAlignment="1">
      <alignment horizontal="right"/>
    </xf>
    <xf numFmtId="165" fontId="9" fillId="13" borderId="4" xfId="4" applyNumberFormat="1" applyFont="1" applyFill="1" applyBorder="1" applyAlignment="1">
      <alignment horizontal="right"/>
    </xf>
    <xf numFmtId="165" fontId="9" fillId="13" borderId="4" xfId="2" applyNumberFormat="1" applyFont="1" applyFill="1" applyBorder="1" applyAlignment="1"/>
    <xf numFmtId="9" fontId="8" fillId="13" borderId="4" xfId="5" applyFont="1" applyFill="1" applyBorder="1" applyAlignment="1"/>
    <xf numFmtId="10" fontId="14" fillId="10" borderId="4" xfId="9" applyNumberFormat="1" applyFont="1" applyFill="1" applyBorder="1" applyAlignment="1" applyProtection="1">
      <alignment horizontal="center"/>
      <protection locked="0"/>
    </xf>
    <xf numFmtId="0" fontId="33" fillId="6" borderId="0" xfId="0" applyFont="1" applyFill="1" applyBorder="1"/>
    <xf numFmtId="166" fontId="21" fillId="2" borderId="4" xfId="6" applyNumberFormat="1" applyFont="1" applyFill="1" applyBorder="1" applyProtection="1"/>
    <xf numFmtId="6" fontId="25" fillId="0" borderId="4" xfId="7" applyNumberFormat="1" applyFont="1" applyFill="1" applyBorder="1" applyAlignment="1" applyProtection="1">
      <alignment horizontal="left"/>
      <protection locked="0"/>
    </xf>
    <xf numFmtId="44" fontId="25" fillId="0" borderId="4" xfId="7" applyNumberFormat="1" applyFont="1" applyFill="1" applyBorder="1" applyAlignment="1" applyProtection="1">
      <alignment horizontal="left"/>
      <protection locked="0"/>
    </xf>
    <xf numFmtId="37" fontId="25" fillId="0" borderId="4" xfId="7" applyNumberFormat="1" applyFont="1" applyFill="1" applyBorder="1" applyAlignment="1" applyProtection="1">
      <alignment horizontal="center"/>
      <protection locked="0"/>
    </xf>
    <xf numFmtId="42" fontId="25" fillId="0" borderId="4" xfId="7" applyNumberFormat="1" applyFont="1" applyFill="1" applyBorder="1" applyAlignment="1" applyProtection="1">
      <alignment horizontal="center"/>
      <protection locked="0"/>
    </xf>
    <xf numFmtId="10" fontId="0" fillId="4" borderId="4" xfId="0" applyNumberFormat="1" applyFill="1" applyBorder="1" applyAlignment="1" applyProtection="1">
      <alignment horizontal="left"/>
      <protection locked="0"/>
    </xf>
    <xf numFmtId="165" fontId="0" fillId="0" borderId="4" xfId="0" applyNumberFormat="1" applyFont="1" applyFill="1" applyBorder="1" applyAlignment="1" applyProtection="1">
      <alignment horizontal="center"/>
      <protection locked="0"/>
    </xf>
    <xf numFmtId="49" fontId="22" fillId="0" borderId="0" xfId="0" applyNumberFormat="1" applyFont="1" applyAlignment="1"/>
    <xf numFmtId="0" fontId="0" fillId="0" borderId="4" xfId="0" applyBorder="1"/>
    <xf numFmtId="164" fontId="0" fillId="0" borderId="4" xfId="0" applyNumberFormat="1" applyBorder="1"/>
    <xf numFmtId="0" fontId="0" fillId="0" borderId="4" xfId="0" applyBorder="1" applyAlignment="1">
      <alignment horizontal="center"/>
    </xf>
    <xf numFmtId="42" fontId="0" fillId="0" borderId="4" xfId="0" applyNumberFormat="1" applyBorder="1" applyAlignment="1">
      <alignment horizontal="center"/>
    </xf>
    <xf numFmtId="42" fontId="34" fillId="0" borderId="4" xfId="0" applyNumberFormat="1" applyFont="1" applyBorder="1" applyAlignment="1">
      <alignment horizontal="center"/>
    </xf>
    <xf numFmtId="0" fontId="28" fillId="13" borderId="17" xfId="0" applyFont="1" applyFill="1" applyBorder="1" applyAlignment="1">
      <alignment horizontal="right" wrapText="1"/>
    </xf>
    <xf numFmtId="0" fontId="28" fillId="13" borderId="0" xfId="0" applyFont="1" applyFill="1" applyBorder="1" applyAlignment="1">
      <alignment horizontal="right" wrapText="1"/>
    </xf>
    <xf numFmtId="0" fontId="28" fillId="13" borderId="10" xfId="0" applyFont="1" applyFill="1" applyBorder="1" applyAlignment="1">
      <alignment horizontal="right" wrapText="1"/>
    </xf>
    <xf numFmtId="0" fontId="28" fillId="13" borderId="15" xfId="0" applyFont="1" applyFill="1" applyBorder="1" applyAlignment="1">
      <alignment horizontal="right" wrapText="1"/>
    </xf>
    <xf numFmtId="0" fontId="26" fillId="13" borderId="0" xfId="0" applyFont="1" applyFill="1" applyBorder="1" applyAlignment="1">
      <alignment horizontal="right" wrapText="1"/>
    </xf>
    <xf numFmtId="0" fontId="28" fillId="13" borderId="1" xfId="0" applyFont="1" applyFill="1" applyBorder="1" applyAlignment="1">
      <alignment horizontal="right" wrapText="1"/>
    </xf>
    <xf numFmtId="0" fontId="28" fillId="13" borderId="2" xfId="0" applyFont="1" applyFill="1" applyBorder="1" applyAlignment="1">
      <alignment horizontal="right" wrapText="1"/>
    </xf>
    <xf numFmtId="42" fontId="28" fillId="2" borderId="4" xfId="0" applyNumberFormat="1" applyFont="1" applyFill="1" applyBorder="1" applyAlignment="1">
      <alignment horizontal="right" wrapText="1"/>
    </xf>
    <xf numFmtId="0" fontId="28" fillId="13" borderId="5" xfId="0" applyFont="1" applyFill="1" applyBorder="1" applyAlignment="1">
      <alignment horizontal="right" wrapText="1"/>
    </xf>
    <xf numFmtId="165" fontId="0" fillId="13" borderId="0" xfId="0" applyNumberFormat="1" applyFill="1" applyBorder="1"/>
    <xf numFmtId="0" fontId="26" fillId="13" borderId="17" xfId="0" applyFont="1" applyFill="1" applyBorder="1" applyAlignment="1">
      <alignment horizontal="right" wrapText="1"/>
    </xf>
    <xf numFmtId="0" fontId="26" fillId="13" borderId="16" xfId="0" applyFont="1" applyFill="1" applyBorder="1" applyAlignment="1">
      <alignment horizontal="center" vertical="center" wrapText="1"/>
    </xf>
    <xf numFmtId="0" fontId="0" fillId="6" borderId="2" xfId="0" applyFill="1" applyBorder="1"/>
    <xf numFmtId="2" fontId="26" fillId="2" borderId="4" xfId="6" applyNumberFormat="1" applyFont="1" applyFill="1" applyBorder="1" applyAlignment="1" applyProtection="1">
      <alignment horizontal="center" wrapText="1"/>
    </xf>
    <xf numFmtId="0" fontId="31" fillId="13" borderId="4" xfId="0" applyFont="1" applyFill="1" applyBorder="1" applyAlignment="1">
      <alignment horizontal="left" wrapText="1"/>
    </xf>
    <xf numFmtId="0" fontId="28" fillId="13" borderId="0" xfId="0" applyFont="1" applyFill="1" applyBorder="1" applyAlignment="1">
      <alignment horizontal="right" wrapText="1"/>
    </xf>
    <xf numFmtId="0" fontId="28" fillId="13" borderId="12" xfId="0" applyFont="1" applyFill="1" applyBorder="1" applyAlignment="1">
      <alignment horizontal="right" wrapText="1"/>
    </xf>
    <xf numFmtId="42" fontId="9" fillId="0" borderId="4" xfId="6" applyNumberFormat="1" applyFont="1" applyFill="1" applyBorder="1" applyProtection="1">
      <protection locked="0"/>
    </xf>
    <xf numFmtId="42" fontId="32" fillId="13" borderId="4" xfId="0" applyNumberFormat="1" applyFont="1" applyFill="1" applyBorder="1" applyAlignment="1" applyProtection="1">
      <alignment horizontal="left"/>
      <protection locked="0"/>
    </xf>
    <xf numFmtId="0" fontId="0" fillId="6" borderId="4" xfId="0" applyFont="1" applyFill="1" applyBorder="1"/>
    <xf numFmtId="49" fontId="0" fillId="8" borderId="4" xfId="0" applyNumberFormat="1" applyFill="1" applyBorder="1" applyAlignment="1" applyProtection="1">
      <alignment horizontal="left"/>
      <protection locked="0"/>
    </xf>
    <xf numFmtId="49" fontId="9" fillId="0" borderId="4" xfId="0" applyNumberFormat="1" applyFont="1" applyFill="1" applyBorder="1" applyAlignment="1" applyProtection="1">
      <alignment horizontal="left" vertical="top"/>
      <protection locked="0"/>
    </xf>
    <xf numFmtId="49" fontId="0" fillId="0" borderId="4" xfId="0" applyNumberFormat="1" applyFill="1" applyBorder="1" applyAlignment="1" applyProtection="1">
      <alignment horizontal="left"/>
      <protection locked="0"/>
    </xf>
    <xf numFmtId="0" fontId="9" fillId="6" borderId="1" xfId="0" applyFont="1" applyFill="1" applyBorder="1" applyAlignment="1">
      <alignment horizontal="right" wrapText="1"/>
    </xf>
    <xf numFmtId="0" fontId="9" fillId="6" borderId="2" xfId="0" applyFont="1" applyFill="1" applyBorder="1" applyAlignment="1">
      <alignment horizontal="right" wrapText="1"/>
    </xf>
    <xf numFmtId="0" fontId="9" fillId="6" borderId="3" xfId="0" applyFont="1" applyFill="1" applyBorder="1" applyAlignment="1">
      <alignment horizontal="right" wrapText="1"/>
    </xf>
    <xf numFmtId="49" fontId="24" fillId="6" borderId="10" xfId="0" applyNumberFormat="1" applyFont="1" applyFill="1" applyBorder="1" applyAlignment="1" applyProtection="1">
      <alignment horizontal="center" vertical="center" wrapText="1"/>
    </xf>
    <xf numFmtId="0" fontId="24" fillId="6" borderId="15" xfId="0" applyNumberFormat="1" applyFont="1" applyFill="1" applyBorder="1" applyAlignment="1" applyProtection="1">
      <alignment horizontal="center" vertical="center" wrapText="1"/>
    </xf>
    <xf numFmtId="0" fontId="24" fillId="6" borderId="11" xfId="0" applyNumberFormat="1" applyFont="1" applyFill="1" applyBorder="1" applyAlignment="1" applyProtection="1">
      <alignment horizontal="center" vertical="center" wrapText="1"/>
    </xf>
    <xf numFmtId="0" fontId="9" fillId="6" borderId="10" xfId="0" applyFont="1" applyFill="1" applyBorder="1" applyAlignment="1">
      <alignment horizontal="left" wrapText="1"/>
    </xf>
    <xf numFmtId="0" fontId="9" fillId="6" borderId="15" xfId="0" applyFont="1" applyFill="1" applyBorder="1" applyAlignment="1">
      <alignment horizontal="left" wrapText="1"/>
    </xf>
    <xf numFmtId="0" fontId="26" fillId="13" borderId="1" xfId="0" applyFont="1" applyFill="1" applyBorder="1" applyAlignment="1">
      <alignment horizontal="center" wrapText="1"/>
    </xf>
    <xf numFmtId="0" fontId="26" fillId="13" borderId="2" xfId="0" applyFont="1" applyFill="1" applyBorder="1" applyAlignment="1">
      <alignment horizontal="center" wrapText="1"/>
    </xf>
    <xf numFmtId="0" fontId="26" fillId="13" borderId="3" xfId="0" applyFont="1" applyFill="1" applyBorder="1" applyAlignment="1">
      <alignment horizontal="center" wrapText="1"/>
    </xf>
    <xf numFmtId="0" fontId="26" fillId="0" borderId="1" xfId="0" applyFont="1" applyFill="1" applyBorder="1" applyAlignment="1" applyProtection="1">
      <alignment horizontal="center" wrapText="1"/>
      <protection locked="0"/>
    </xf>
    <xf numFmtId="0" fontId="26" fillId="0" borderId="2" xfId="0" applyFont="1" applyFill="1" applyBorder="1" applyAlignment="1" applyProtection="1">
      <alignment horizontal="center" wrapText="1"/>
      <protection locked="0"/>
    </xf>
    <xf numFmtId="0" fontId="26" fillId="0" borderId="3" xfId="0" applyFont="1" applyFill="1" applyBorder="1" applyAlignment="1" applyProtection="1">
      <alignment horizontal="center" wrapText="1"/>
      <protection locked="0"/>
    </xf>
    <xf numFmtId="0" fontId="9" fillId="13" borderId="1" xfId="0" applyFont="1" applyFill="1" applyBorder="1" applyAlignment="1">
      <alignment horizontal="right" wrapText="1"/>
    </xf>
    <xf numFmtId="0" fontId="9" fillId="13" borderId="2" xfId="0" applyFont="1" applyFill="1" applyBorder="1" applyAlignment="1">
      <alignment horizontal="right" wrapText="1"/>
    </xf>
    <xf numFmtId="0" fontId="9" fillId="13" borderId="3" xfId="0" applyFont="1" applyFill="1" applyBorder="1" applyAlignment="1">
      <alignment horizontal="right" wrapText="1"/>
    </xf>
    <xf numFmtId="0" fontId="31" fillId="0" borderId="1" xfId="0" applyFont="1" applyFill="1" applyBorder="1" applyAlignment="1" applyProtection="1">
      <alignment horizontal="left" wrapText="1"/>
      <protection locked="0"/>
    </xf>
    <xf numFmtId="0" fontId="31" fillId="0" borderId="3" xfId="0" applyFont="1" applyFill="1" applyBorder="1" applyAlignment="1" applyProtection="1">
      <alignment horizontal="left" wrapText="1"/>
      <protection locked="0"/>
    </xf>
    <xf numFmtId="0" fontId="31" fillId="0" borderId="2" xfId="0" applyFont="1" applyFill="1" applyBorder="1" applyAlignment="1" applyProtection="1">
      <alignment horizontal="left" wrapText="1"/>
      <protection locked="0"/>
    </xf>
    <xf numFmtId="0" fontId="9" fillId="6" borderId="1" xfId="0" applyFont="1" applyFill="1" applyBorder="1" applyAlignment="1">
      <alignment horizontal="left" wrapText="1"/>
    </xf>
    <xf numFmtId="0" fontId="9" fillId="6" borderId="2" xfId="0" applyFont="1" applyFill="1" applyBorder="1" applyAlignment="1">
      <alignment horizontal="left" wrapText="1"/>
    </xf>
    <xf numFmtId="0" fontId="9" fillId="6" borderId="3" xfId="0" applyFont="1" applyFill="1" applyBorder="1" applyAlignment="1">
      <alignment horizontal="left" wrapText="1"/>
    </xf>
    <xf numFmtId="0" fontId="27" fillId="13" borderId="4" xfId="0" applyFont="1" applyFill="1" applyBorder="1" applyAlignment="1">
      <alignment horizontal="center" wrapText="1"/>
    </xf>
    <xf numFmtId="0" fontId="27" fillId="13" borderId="1" xfId="0" applyFont="1" applyFill="1" applyBorder="1" applyAlignment="1">
      <alignment horizontal="center" wrapText="1"/>
    </xf>
    <xf numFmtId="0" fontId="27" fillId="13" borderId="2" xfId="0" applyFont="1" applyFill="1" applyBorder="1" applyAlignment="1">
      <alignment horizontal="center" wrapText="1"/>
    </xf>
    <xf numFmtId="0" fontId="27" fillId="13" borderId="3" xfId="0" applyFont="1" applyFill="1" applyBorder="1" applyAlignment="1">
      <alignment horizontal="center" wrapText="1"/>
    </xf>
    <xf numFmtId="0" fontId="0" fillId="0" borderId="4" xfId="0" applyFont="1" applyFill="1" applyBorder="1" applyAlignment="1" applyProtection="1">
      <alignment wrapText="1"/>
      <protection locked="0"/>
    </xf>
    <xf numFmtId="0" fontId="30" fillId="0" borderId="4" xfId="0" applyFont="1" applyFill="1" applyBorder="1" applyAlignment="1" applyProtection="1">
      <alignment horizontal="left" wrapText="1"/>
      <protection locked="0"/>
    </xf>
    <xf numFmtId="0" fontId="0" fillId="13" borderId="1" xfId="0" applyFont="1" applyFill="1" applyBorder="1" applyAlignment="1">
      <alignment horizontal="left" wrapText="1"/>
    </xf>
    <xf numFmtId="0" fontId="0" fillId="13" borderId="2" xfId="0" applyFont="1" applyFill="1" applyBorder="1" applyAlignment="1">
      <alignment horizontal="left" wrapText="1"/>
    </xf>
    <xf numFmtId="0" fontId="31" fillId="13" borderId="4" xfId="0" applyFont="1" applyFill="1" applyBorder="1" applyAlignment="1">
      <alignment horizontal="left" wrapText="1"/>
    </xf>
    <xf numFmtId="0" fontId="13" fillId="0" borderId="4" xfId="0" applyFont="1" applyFill="1" applyBorder="1" applyAlignment="1" applyProtection="1">
      <alignment horizontal="left" wrapText="1"/>
      <protection locked="0"/>
    </xf>
    <xf numFmtId="0" fontId="9" fillId="6" borderId="1" xfId="0" applyFont="1" applyFill="1" applyBorder="1" applyAlignment="1">
      <alignment wrapText="1"/>
    </xf>
    <xf numFmtId="0" fontId="9" fillId="6" borderId="2" xfId="0" applyFont="1" applyFill="1" applyBorder="1" applyAlignment="1">
      <alignment wrapText="1"/>
    </xf>
    <xf numFmtId="0" fontId="9" fillId="6" borderId="3" xfId="0" applyFont="1" applyFill="1" applyBorder="1" applyAlignment="1">
      <alignment wrapText="1"/>
    </xf>
    <xf numFmtId="0" fontId="25" fillId="13" borderId="1" xfId="0" applyFont="1" applyFill="1" applyBorder="1" applyAlignment="1">
      <alignment wrapText="1"/>
    </xf>
    <xf numFmtId="0" fontId="25" fillId="13" borderId="3" xfId="0" applyFont="1" applyFill="1" applyBorder="1" applyAlignment="1">
      <alignment wrapText="1"/>
    </xf>
    <xf numFmtId="0" fontId="28" fillId="13" borderId="2" xfId="0" applyFont="1" applyFill="1" applyBorder="1" applyAlignment="1">
      <alignment horizontal="right" wrapText="1"/>
    </xf>
    <xf numFmtId="0" fontId="26" fillId="13" borderId="0" xfId="0" applyFont="1" applyFill="1" applyBorder="1" applyAlignment="1">
      <alignment horizontal="right" wrapText="1"/>
    </xf>
    <xf numFmtId="0" fontId="28" fillId="13" borderId="0" xfId="0" applyFont="1" applyFill="1" applyBorder="1" applyAlignment="1">
      <alignment horizontal="right" wrapText="1"/>
    </xf>
    <xf numFmtId="0" fontId="26" fillId="13" borderId="4" xfId="0" applyFont="1" applyFill="1" applyBorder="1" applyAlignment="1">
      <alignment horizontal="right" wrapText="1"/>
    </xf>
    <xf numFmtId="0" fontId="26" fillId="13" borderId="1" xfId="0" applyFont="1" applyFill="1" applyBorder="1" applyAlignment="1">
      <alignment horizontal="right" wrapText="1"/>
    </xf>
    <xf numFmtId="165" fontId="26" fillId="2" borderId="4" xfId="0" applyNumberFormat="1" applyFont="1" applyFill="1" applyBorder="1" applyAlignment="1">
      <alignment horizontal="right" wrapText="1"/>
    </xf>
    <xf numFmtId="0" fontId="26" fillId="13" borderId="2" xfId="0" applyFont="1" applyFill="1" applyBorder="1" applyAlignment="1">
      <alignment horizontal="right" wrapText="1"/>
    </xf>
    <xf numFmtId="165" fontId="26" fillId="2" borderId="1" xfId="0" applyNumberFormat="1" applyFont="1" applyFill="1" applyBorder="1" applyAlignment="1">
      <alignment horizontal="right" wrapText="1"/>
    </xf>
    <xf numFmtId="165" fontId="26" fillId="2" borderId="2" xfId="0" applyNumberFormat="1" applyFont="1" applyFill="1" applyBorder="1" applyAlignment="1">
      <alignment horizontal="right" wrapText="1"/>
    </xf>
    <xf numFmtId="165" fontId="26" fillId="2" borderId="3" xfId="0" applyNumberFormat="1" applyFont="1" applyFill="1" applyBorder="1" applyAlignment="1">
      <alignment horizontal="right" wrapText="1"/>
    </xf>
    <xf numFmtId="10" fontId="26" fillId="2" borderId="4" xfId="0" applyNumberFormat="1" applyFont="1" applyFill="1" applyBorder="1" applyAlignment="1">
      <alignment horizontal="right" wrapText="1"/>
    </xf>
    <xf numFmtId="0" fontId="29" fillId="0" borderId="4" xfId="0" applyFont="1" applyFill="1" applyBorder="1" applyAlignment="1" applyProtection="1">
      <alignment horizontal="left" wrapText="1"/>
      <protection locked="0"/>
    </xf>
    <xf numFmtId="0" fontId="0" fillId="13" borderId="3" xfId="0" applyFont="1" applyFill="1" applyBorder="1" applyAlignment="1">
      <alignment horizontal="left" wrapText="1"/>
    </xf>
    <xf numFmtId="0" fontId="26" fillId="13" borderId="1" xfId="0" applyFont="1" applyFill="1" applyBorder="1" applyAlignment="1" applyProtection="1">
      <alignment horizontal="left" wrapText="1"/>
    </xf>
    <xf numFmtId="0" fontId="0" fillId="13" borderId="2" xfId="0" applyFill="1" applyBorder="1" applyAlignment="1" applyProtection="1">
      <alignment horizontal="left" wrapText="1"/>
    </xf>
    <xf numFmtId="0" fontId="0" fillId="13" borderId="3" xfId="0" applyFill="1" applyBorder="1" applyAlignment="1" applyProtection="1">
      <alignment horizontal="left" wrapText="1"/>
    </xf>
    <xf numFmtId="0" fontId="31" fillId="13" borderId="1" xfId="0" applyFont="1" applyFill="1" applyBorder="1" applyAlignment="1">
      <alignment horizontal="left" wrapText="1"/>
    </xf>
    <xf numFmtId="0" fontId="31" fillId="13" borderId="2" xfId="0" applyFont="1" applyFill="1" applyBorder="1" applyAlignment="1">
      <alignment horizontal="left" wrapText="1"/>
    </xf>
    <xf numFmtId="0" fontId="31" fillId="13" borderId="3" xfId="0" applyFont="1" applyFill="1" applyBorder="1" applyAlignment="1">
      <alignment horizontal="left" wrapText="1"/>
    </xf>
    <xf numFmtId="0" fontId="13" fillId="0" borderId="1" xfId="0" applyFont="1" applyFill="1" applyBorder="1" applyAlignment="1" applyProtection="1">
      <alignment wrapText="1"/>
      <protection locked="0"/>
    </xf>
    <xf numFmtId="0" fontId="13" fillId="0" borderId="2" xfId="0" applyFont="1" applyFill="1" applyBorder="1" applyAlignment="1" applyProtection="1">
      <alignment wrapText="1"/>
      <protection locked="0"/>
    </xf>
    <xf numFmtId="0" fontId="13" fillId="0" borderId="3" xfId="0" applyFont="1" applyFill="1" applyBorder="1" applyAlignment="1" applyProtection="1">
      <alignment wrapText="1"/>
      <protection locked="0"/>
    </xf>
    <xf numFmtId="0" fontId="9" fillId="13" borderId="1" xfId="0" applyFont="1" applyFill="1" applyBorder="1" applyAlignment="1">
      <alignment horizontal="right" vertical="center" wrapText="1"/>
    </xf>
    <xf numFmtId="0" fontId="9" fillId="13" borderId="2" xfId="0" applyFont="1" applyFill="1" applyBorder="1" applyAlignment="1">
      <alignment horizontal="right" vertical="center" wrapText="1"/>
    </xf>
    <xf numFmtId="0" fontId="9" fillId="13" borderId="3" xfId="0" applyFont="1" applyFill="1" applyBorder="1" applyAlignment="1">
      <alignment horizontal="right" vertical="center" wrapText="1"/>
    </xf>
    <xf numFmtId="0" fontId="27" fillId="0" borderId="1" xfId="0" applyFont="1" applyFill="1" applyBorder="1" applyAlignment="1" applyProtection="1">
      <alignment horizontal="left" wrapText="1"/>
      <protection locked="0"/>
    </xf>
    <xf numFmtId="0" fontId="27" fillId="0" borderId="3" xfId="0" applyFont="1" applyFill="1" applyBorder="1" applyAlignment="1" applyProtection="1">
      <alignment horizontal="left" wrapText="1"/>
      <protection locked="0"/>
    </xf>
    <xf numFmtId="0" fontId="26" fillId="0" borderId="1" xfId="0" applyFont="1" applyFill="1" applyBorder="1" applyAlignment="1" applyProtection="1">
      <alignment horizontal="left" wrapText="1"/>
      <protection locked="0"/>
    </xf>
    <xf numFmtId="0" fontId="26" fillId="0" borderId="2" xfId="0" applyFont="1" applyFill="1" applyBorder="1" applyAlignment="1" applyProtection="1">
      <alignment horizontal="left" wrapText="1"/>
      <protection locked="0"/>
    </xf>
    <xf numFmtId="0" fontId="26" fillId="0" borderId="3" xfId="0" applyFont="1" applyFill="1" applyBorder="1" applyAlignment="1" applyProtection="1">
      <alignment horizontal="left" wrapText="1"/>
      <protection locked="0"/>
    </xf>
    <xf numFmtId="0" fontId="26" fillId="0" borderId="4" xfId="0" applyFont="1" applyFill="1" applyBorder="1" applyAlignment="1" applyProtection="1">
      <alignment horizontal="left" wrapText="1"/>
      <protection locked="0"/>
    </xf>
    <xf numFmtId="0" fontId="24" fillId="6" borderId="13"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24" fillId="6" borderId="14" xfId="0" applyFont="1" applyFill="1" applyBorder="1" applyAlignment="1">
      <alignment horizontal="center" vertical="center" wrapText="1"/>
    </xf>
    <xf numFmtId="0" fontId="9" fillId="6" borderId="4" xfId="0" applyFont="1" applyFill="1" applyBorder="1" applyAlignment="1">
      <alignment vertical="top"/>
    </xf>
    <xf numFmtId="0" fontId="27" fillId="13" borderId="1" xfId="0" applyFont="1" applyFill="1" applyBorder="1" applyAlignment="1">
      <alignment horizontal="center" vertical="center" wrapText="1"/>
    </xf>
    <xf numFmtId="0" fontId="27" fillId="13" borderId="2" xfId="0" applyFont="1" applyFill="1" applyBorder="1" applyAlignment="1">
      <alignment horizontal="center" vertical="center" wrapText="1"/>
    </xf>
    <xf numFmtId="0" fontId="27" fillId="13" borderId="3" xfId="0" applyFont="1" applyFill="1" applyBorder="1" applyAlignment="1">
      <alignment horizontal="center" vertical="center" wrapText="1"/>
    </xf>
    <xf numFmtId="0" fontId="26" fillId="13" borderId="1" xfId="0" applyFont="1" applyFill="1" applyBorder="1" applyAlignment="1">
      <alignment horizontal="center" vertical="center" wrapText="1"/>
    </xf>
    <xf numFmtId="0" fontId="26" fillId="13" borderId="3" xfId="0" applyFont="1" applyFill="1" applyBorder="1" applyAlignment="1">
      <alignment horizontal="center" vertical="center" wrapText="1"/>
    </xf>
    <xf numFmtId="0" fontId="26" fillId="13"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13" borderId="4" xfId="0" applyFont="1" applyFill="1" applyBorder="1" applyAlignment="1">
      <alignment wrapText="1"/>
    </xf>
    <xf numFmtId="0" fontId="8" fillId="13" borderId="1" xfId="0" applyFont="1" applyFill="1" applyBorder="1" applyAlignment="1">
      <alignment horizontal="right"/>
    </xf>
    <xf numFmtId="0" fontId="8" fillId="13" borderId="2" xfId="0" applyFont="1" applyFill="1" applyBorder="1" applyAlignment="1">
      <alignment horizontal="right"/>
    </xf>
    <xf numFmtId="0" fontId="8" fillId="13" borderId="3" xfId="0" applyFont="1" applyFill="1" applyBorder="1" applyAlignment="1">
      <alignment horizontal="right"/>
    </xf>
    <xf numFmtId="0" fontId="0" fillId="13" borderId="1" xfId="0" applyFont="1" applyFill="1" applyBorder="1" applyAlignment="1">
      <alignment wrapText="1"/>
    </xf>
    <xf numFmtId="0" fontId="0" fillId="13" borderId="2" xfId="0" applyFont="1" applyFill="1" applyBorder="1" applyAlignment="1">
      <alignment wrapText="1"/>
    </xf>
    <xf numFmtId="0" fontId="0" fillId="13" borderId="3" xfId="0" applyFont="1" applyFill="1" applyBorder="1" applyAlignment="1">
      <alignment wrapText="1"/>
    </xf>
    <xf numFmtId="0" fontId="26" fillId="13" borderId="4" xfId="0" applyFont="1" applyFill="1" applyBorder="1" applyAlignment="1">
      <alignment horizontal="center" vertical="center" wrapText="1"/>
    </xf>
    <xf numFmtId="49" fontId="24" fillId="6" borderId="10" xfId="0" applyNumberFormat="1" applyFont="1" applyFill="1" applyBorder="1" applyAlignment="1" applyProtection="1">
      <alignment horizontal="center" vertical="center"/>
    </xf>
    <xf numFmtId="49" fontId="24" fillId="6" borderId="15" xfId="0" applyNumberFormat="1" applyFont="1" applyFill="1" applyBorder="1" applyAlignment="1" applyProtection="1">
      <alignment horizontal="center" vertical="center"/>
    </xf>
    <xf numFmtId="49" fontId="24" fillId="6" borderId="11" xfId="0" applyNumberFormat="1" applyFont="1" applyFill="1" applyBorder="1" applyAlignment="1" applyProtection="1">
      <alignment horizontal="center" vertical="center"/>
    </xf>
    <xf numFmtId="0" fontId="9" fillId="6" borderId="1" xfId="0" applyFont="1" applyFill="1" applyBorder="1" applyAlignment="1">
      <alignment vertical="top"/>
    </xf>
    <xf numFmtId="0" fontId="9" fillId="6" borderId="3" xfId="0" applyFont="1" applyFill="1" applyBorder="1" applyAlignment="1">
      <alignment vertical="top"/>
    </xf>
    <xf numFmtId="0" fontId="9" fillId="6" borderId="1" xfId="0" applyFont="1" applyFill="1" applyBorder="1" applyAlignment="1">
      <alignment horizontal="left"/>
    </xf>
    <xf numFmtId="0" fontId="9" fillId="6" borderId="2" xfId="0" applyFont="1" applyFill="1" applyBorder="1" applyAlignment="1">
      <alignment horizontal="left"/>
    </xf>
    <xf numFmtId="0" fontId="9" fillId="6" borderId="3" xfId="0" applyFont="1" applyFill="1" applyBorder="1" applyAlignment="1">
      <alignment horizontal="left"/>
    </xf>
    <xf numFmtId="0" fontId="26" fillId="13" borderId="1" xfId="0" applyFont="1" applyFill="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28" fillId="13" borderId="10" xfId="0" applyFont="1" applyFill="1" applyBorder="1" applyAlignment="1">
      <alignment horizontal="right" wrapText="1"/>
    </xf>
    <xf numFmtId="0" fontId="28" fillId="13" borderId="15" xfId="0" applyFont="1" applyFill="1" applyBorder="1" applyAlignment="1">
      <alignment horizontal="right" wrapText="1"/>
    </xf>
    <xf numFmtId="0" fontId="28" fillId="13" borderId="17" xfId="0" applyFont="1" applyFill="1" applyBorder="1" applyAlignment="1">
      <alignment horizontal="right" wrapText="1"/>
    </xf>
    <xf numFmtId="0" fontId="28" fillId="13" borderId="9" xfId="0" applyFont="1" applyFill="1" applyBorder="1" applyAlignment="1">
      <alignment horizontal="right" wrapText="1"/>
    </xf>
    <xf numFmtId="0" fontId="9" fillId="13" borderId="9" xfId="0" applyFont="1" applyFill="1" applyBorder="1" applyAlignment="1">
      <alignment horizontal="right" wrapText="1"/>
    </xf>
    <xf numFmtId="0" fontId="9" fillId="13" borderId="14" xfId="0" applyFont="1" applyFill="1" applyBorder="1" applyAlignment="1">
      <alignment horizontal="right" wrapText="1"/>
    </xf>
    <xf numFmtId="0" fontId="28" fillId="13" borderId="12" xfId="0" applyFont="1" applyFill="1" applyBorder="1" applyAlignment="1">
      <alignment horizontal="right" wrapText="1"/>
    </xf>
    <xf numFmtId="49" fontId="8" fillId="6" borderId="10" xfId="0" applyNumberFormat="1" applyFont="1" applyFill="1" applyBorder="1" applyAlignment="1">
      <alignment horizontal="center" vertical="center"/>
    </xf>
    <xf numFmtId="49" fontId="8" fillId="6" borderId="15" xfId="0" applyNumberFormat="1" applyFont="1" applyFill="1" applyBorder="1" applyAlignment="1">
      <alignment horizontal="center" vertical="center"/>
    </xf>
    <xf numFmtId="49" fontId="8" fillId="6" borderId="11" xfId="0" applyNumberFormat="1" applyFont="1" applyFill="1" applyBorder="1" applyAlignment="1">
      <alignment horizontal="center" vertical="center"/>
    </xf>
    <xf numFmtId="0" fontId="10" fillId="13" borderId="1" xfId="3" applyFont="1" applyFill="1" applyBorder="1" applyAlignment="1">
      <alignment horizontal="left"/>
    </xf>
    <xf numFmtId="0" fontId="10" fillId="13" borderId="2" xfId="3" applyFont="1" applyFill="1" applyBorder="1" applyAlignment="1">
      <alignment horizontal="left"/>
    </xf>
    <xf numFmtId="0" fontId="10" fillId="13" borderId="3" xfId="3" applyFont="1" applyFill="1" applyBorder="1" applyAlignment="1">
      <alignment horizontal="left"/>
    </xf>
    <xf numFmtId="0" fontId="9" fillId="6" borderId="1" xfId="4" applyFont="1" applyFill="1" applyBorder="1" applyAlignment="1">
      <alignment horizontal="left"/>
    </xf>
    <xf numFmtId="0" fontId="9" fillId="6" borderId="2" xfId="4" applyFont="1" applyFill="1" applyBorder="1" applyAlignment="1">
      <alignment horizontal="left"/>
    </xf>
    <xf numFmtId="0" fontId="9" fillId="13" borderId="1" xfId="3" applyFont="1" applyFill="1" applyBorder="1" applyAlignment="1">
      <alignment horizontal="left"/>
    </xf>
    <xf numFmtId="0" fontId="9" fillId="13" borderId="2" xfId="3" applyFont="1" applyFill="1" applyBorder="1" applyAlignment="1">
      <alignment horizontal="left"/>
    </xf>
    <xf numFmtId="0" fontId="9" fillId="13" borderId="3" xfId="3" applyFont="1" applyFill="1" applyBorder="1" applyAlignment="1">
      <alignment horizontal="left"/>
    </xf>
    <xf numFmtId="0" fontId="9" fillId="13" borderId="1" xfId="4" applyFont="1" applyFill="1" applyBorder="1" applyAlignment="1">
      <alignment horizontal="left"/>
    </xf>
    <xf numFmtId="0" fontId="9" fillId="13" borderId="2" xfId="4" applyFont="1" applyFill="1" applyBorder="1" applyAlignment="1">
      <alignment horizontal="left"/>
    </xf>
    <xf numFmtId="0" fontId="9" fillId="13" borderId="3" xfId="4" applyFont="1" applyFill="1" applyBorder="1" applyAlignment="1">
      <alignment horizontal="left"/>
    </xf>
    <xf numFmtId="0" fontId="9" fillId="13" borderId="4" xfId="1" applyFont="1" applyFill="1" applyBorder="1" applyAlignment="1">
      <alignment horizontal="left"/>
    </xf>
    <xf numFmtId="0" fontId="8" fillId="13" borderId="4" xfId="0" applyFont="1" applyFill="1" applyBorder="1" applyAlignment="1">
      <alignment horizontal="left"/>
    </xf>
    <xf numFmtId="0" fontId="9" fillId="6" borderId="3" xfId="4" applyFont="1" applyFill="1" applyBorder="1" applyAlignment="1">
      <alignment horizontal="left"/>
    </xf>
    <xf numFmtId="0" fontId="10" fillId="13" borderId="4" xfId="1" applyFont="1" applyFill="1" applyBorder="1" applyAlignment="1">
      <alignment horizontal="left"/>
    </xf>
    <xf numFmtId="0" fontId="10" fillId="13" borderId="1" xfId="4" applyFont="1" applyFill="1" applyBorder="1" applyAlignment="1">
      <alignment horizontal="left"/>
    </xf>
    <xf numFmtId="0" fontId="10" fillId="13" borderId="2" xfId="4" applyFont="1" applyFill="1" applyBorder="1" applyAlignment="1">
      <alignment horizontal="left"/>
    </xf>
    <xf numFmtId="0" fontId="10" fillId="13" borderId="1" xfId="4" applyFont="1" applyFill="1" applyBorder="1" applyAlignment="1">
      <alignment horizontal="left" wrapText="1"/>
    </xf>
    <xf numFmtId="0" fontId="10" fillId="13" borderId="2" xfId="4" applyFont="1" applyFill="1" applyBorder="1" applyAlignment="1">
      <alignment horizontal="left" wrapText="1"/>
    </xf>
    <xf numFmtId="0" fontId="10" fillId="13" borderId="3" xfId="4" applyFont="1" applyFill="1" applyBorder="1" applyAlignment="1">
      <alignment horizontal="left" wrapText="1"/>
    </xf>
    <xf numFmtId="0" fontId="8" fillId="6" borderId="13" xfId="0" applyFont="1" applyFill="1" applyBorder="1" applyAlignment="1">
      <alignment horizontal="center" vertical="center"/>
    </xf>
    <xf numFmtId="0" fontId="8" fillId="6" borderId="9" xfId="0" applyFont="1" applyFill="1" applyBorder="1" applyAlignment="1">
      <alignment horizontal="center" vertical="center"/>
    </xf>
    <xf numFmtId="0" fontId="8" fillId="6" borderId="14" xfId="0" applyFont="1" applyFill="1" applyBorder="1" applyAlignment="1">
      <alignment horizontal="center" vertical="center"/>
    </xf>
    <xf numFmtId="0" fontId="8" fillId="6" borderId="1" xfId="0" applyFont="1" applyFill="1" applyBorder="1" applyAlignment="1">
      <alignment horizontal="left"/>
    </xf>
    <xf numFmtId="0" fontId="8" fillId="6" borderId="2" xfId="0" applyFont="1" applyFill="1" applyBorder="1" applyAlignment="1">
      <alignment horizontal="left"/>
    </xf>
    <xf numFmtId="0" fontId="8" fillId="6" borderId="3" xfId="0" applyFont="1" applyFill="1" applyBorder="1" applyAlignment="1">
      <alignment horizontal="left"/>
    </xf>
    <xf numFmtId="0" fontId="15" fillId="0" borderId="10" xfId="8" applyFont="1" applyBorder="1" applyAlignment="1" applyProtection="1">
      <alignment horizontal="left" wrapText="1"/>
    </xf>
    <xf numFmtId="0" fontId="15" fillId="0" borderId="15" xfId="8" applyFont="1" applyBorder="1" applyAlignment="1" applyProtection="1">
      <alignment horizontal="left" wrapText="1"/>
    </xf>
    <xf numFmtId="0" fontId="15" fillId="0" borderId="11" xfId="8" applyFont="1" applyBorder="1" applyAlignment="1" applyProtection="1">
      <alignment horizontal="left" wrapText="1"/>
    </xf>
    <xf numFmtId="0" fontId="17" fillId="0" borderId="17" xfId="8" applyFont="1" applyBorder="1" applyAlignment="1" applyProtection="1">
      <alignment horizontal="left" wrapText="1"/>
    </xf>
    <xf numFmtId="0" fontId="17" fillId="0" borderId="0" xfId="8" applyFont="1" applyBorder="1" applyAlignment="1" applyProtection="1">
      <alignment horizontal="left" wrapText="1"/>
    </xf>
    <xf numFmtId="0" fontId="17" fillId="0" borderId="12" xfId="8" applyFont="1" applyBorder="1" applyAlignment="1" applyProtection="1">
      <alignment horizontal="left" wrapText="1"/>
    </xf>
    <xf numFmtId="0" fontId="15" fillId="0" borderId="13" xfId="8" applyFont="1" applyBorder="1" applyAlignment="1" applyProtection="1">
      <alignment horizontal="left" wrapText="1"/>
    </xf>
    <xf numFmtId="0" fontId="15" fillId="0" borderId="9" xfId="8" applyFont="1" applyBorder="1" applyAlignment="1" applyProtection="1">
      <alignment horizontal="left" wrapText="1"/>
    </xf>
    <xf numFmtId="0" fontId="15" fillId="0" borderId="14" xfId="8" applyFont="1" applyBorder="1" applyAlignment="1" applyProtection="1">
      <alignment horizontal="left" wrapText="1"/>
    </xf>
    <xf numFmtId="0" fontId="16" fillId="10" borderId="1" xfId="8" applyFont="1" applyFill="1" applyBorder="1" applyAlignment="1" applyProtection="1">
      <alignment horizontal="center"/>
    </xf>
    <xf numFmtId="0" fontId="16" fillId="10" borderId="2" xfId="8" applyFont="1" applyFill="1" applyBorder="1" applyAlignment="1" applyProtection="1">
      <alignment horizontal="center"/>
    </xf>
    <xf numFmtId="0" fontId="16" fillId="10" borderId="3" xfId="8" applyFont="1" applyFill="1" applyBorder="1" applyAlignment="1" applyProtection="1">
      <alignment horizontal="center"/>
    </xf>
    <xf numFmtId="0" fontId="15" fillId="9" borderId="1" xfId="8" applyFont="1" applyFill="1" applyBorder="1" applyAlignment="1" applyProtection="1">
      <alignment vertical="center" wrapText="1"/>
    </xf>
    <xf numFmtId="0" fontId="15" fillId="9" borderId="2" xfId="8" applyFont="1" applyFill="1" applyBorder="1" applyAlignment="1" applyProtection="1">
      <alignment vertical="center" wrapText="1"/>
    </xf>
    <xf numFmtId="0" fontId="15" fillId="9" borderId="3" xfId="8" applyFont="1" applyFill="1" applyBorder="1" applyAlignment="1" applyProtection="1">
      <alignment vertical="center" wrapText="1"/>
    </xf>
    <xf numFmtId="0" fontId="15" fillId="0" borderId="1" xfId="8" applyFont="1" applyBorder="1" applyAlignment="1" applyProtection="1">
      <alignment vertical="center" wrapText="1"/>
    </xf>
    <xf numFmtId="0" fontId="15" fillId="0" borderId="2" xfId="8" applyFont="1" applyBorder="1" applyAlignment="1" applyProtection="1">
      <alignment vertical="center" wrapText="1"/>
    </xf>
    <xf numFmtId="0" fontId="15" fillId="0" borderId="3" xfId="8" applyFont="1" applyBorder="1" applyAlignment="1" applyProtection="1">
      <alignment vertical="center" wrapText="1"/>
    </xf>
  </cellXfs>
  <cellStyles count="10">
    <cellStyle name="Accent2" xfId="4" builtinId="33"/>
    <cellStyle name="Comma" xfId="7" builtinId="3"/>
    <cellStyle name="Currency" xfId="6" builtinId="4"/>
    <cellStyle name="Explanatory Text" xfId="3" builtinId="53"/>
    <cellStyle name="Normal" xfId="0" builtinId="0"/>
    <cellStyle name="Normal 2" xfId="8" xr:uid="{00000000-0005-0000-0000-000006000000}"/>
    <cellStyle name="Output" xfId="1" builtinId="21"/>
    <cellStyle name="Percent" xfId="5" builtinId="5"/>
    <cellStyle name="Percent 2" xfId="9" xr:uid="{00000000-0005-0000-0000-000009000000}"/>
    <cellStyle name="Total" xfId="2" builtinId="25"/>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fgColor rgb="FFFF0000"/>
          <bgColor rgb="FFFF0000"/>
        </patternFill>
      </fill>
    </dxf>
    <dxf>
      <fill>
        <patternFill patternType="solid">
          <f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66CCFF"/>
      <color rgb="FFFF3399"/>
      <color rgb="FFCCFFFF"/>
      <color rgb="FF4F81BD"/>
      <color rgb="FFFF66CC"/>
      <color rgb="FFFF6699"/>
      <color rgb="FFFF00FF"/>
      <color rgb="FFFF2D2D"/>
      <color rgb="FFFF47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xr/Desktop/IDEA%20roadshow/FY20%20Consolidated%20application.Amherst.3.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Program%20consolidation%20materials\Perkins%20application\DRAFT%20Perkins%20400%20FY%2020%20applic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TEMP\NCLB\fundplan01_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doe.mass.edu/Documents%20and%20Settings/lah/My%20Documents/Data%20File%20Shared%20Folder/Title%20I/FY10%20Grant%20Workbook/FY10NCLBBudget_Leacod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SE-FPS-MAL-001.doe.mass.edu\SHARED\Federal%20Grant%20Programs\IDEA\FY20%20Consolidated%20application\FY20%20Consolidated%20application.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JC_Grants%20Mgmt\FY20%20Perkins%20401%20draft_J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1. Signature Page"/>
      <sheetName val="2. Contact Information"/>
      <sheetName val="3. Maintenance of Effort "/>
      <sheetName val="4. Excess Cost Calculation"/>
      <sheetName val="5. Equitable Services 240"/>
      <sheetName val="6. CEIS 240"/>
      <sheetName val="7. M3 240"/>
      <sheetName val="8. Narrative 240 "/>
      <sheetName val="9. Budget 240"/>
      <sheetName val="10. Equitable Services 262"/>
      <sheetName val="11. CEIS 262"/>
      <sheetName val="12. Narrative 262"/>
      <sheetName val="13. Budget 262"/>
      <sheetName val="Schedule A"/>
      <sheetName val="DataLookupValues"/>
      <sheetName val="dataDistrictList"/>
      <sheetName val="LiaisonList"/>
      <sheetName val="M3 Districts List"/>
      <sheetName val="dropdowns"/>
      <sheetName val="DROP-DOWNS"/>
    </sheetNames>
    <sheetDataSet>
      <sheetData sheetId="0"/>
      <sheetData sheetId="1"/>
      <sheetData sheetId="2"/>
      <sheetData sheetId="3"/>
      <sheetData sheetId="4"/>
      <sheetData sheetId="5" refreshError="1">
        <row r="50">
          <cell r="K50">
            <v>523388.82352941175</v>
          </cell>
        </row>
      </sheetData>
      <sheetData sheetId="6" refreshError="1">
        <row r="16">
          <cell r="J16">
            <v>0</v>
          </cell>
        </row>
      </sheetData>
      <sheetData sheetId="7" refreshError="1">
        <row r="24">
          <cell r="J24">
            <v>0</v>
          </cell>
        </row>
      </sheetData>
      <sheetData sheetId="8"/>
      <sheetData sheetId="9"/>
      <sheetData sheetId="10"/>
      <sheetData sheetId="11"/>
      <sheetData sheetId="12"/>
      <sheetData sheetId="13"/>
      <sheetData sheetId="14"/>
      <sheetData sheetId="15" refreshError="1">
        <row r="2">
          <cell r="F2">
            <v>4436055</v>
          </cell>
        </row>
      </sheetData>
      <sheetData sheetId="16"/>
      <sheetData sheetId="17"/>
      <sheetData sheetId="18"/>
      <sheetData sheetId="19" refreshError="1">
        <row r="2">
          <cell r="C2" t="str">
            <v>Select One</v>
          </cell>
        </row>
        <row r="3">
          <cell r="B3" t="str">
            <v>Select One</v>
          </cell>
          <cell r="C3" t="str">
            <v>Assessment</v>
          </cell>
        </row>
        <row r="4">
          <cell r="B4" t="str">
            <v xml:space="preserve">Grant Program Manager/Coordinator </v>
          </cell>
          <cell r="C4" t="str">
            <v xml:space="preserve">Instruction-School day (public, K-12) </v>
          </cell>
        </row>
        <row r="5">
          <cell r="B5" t="str">
            <v xml:space="preserve">Other </v>
          </cell>
          <cell r="C5" t="str">
            <v xml:space="preserve">Instruction - Extended day/year (public, K-12) </v>
          </cell>
        </row>
        <row r="6">
          <cell r="C6" t="str">
            <v>High quality PD</v>
          </cell>
        </row>
        <row r="7">
          <cell r="B7" t="str">
            <v>Select One</v>
          </cell>
          <cell r="C7" t="str">
            <v>Data collection/management</v>
          </cell>
        </row>
        <row r="8">
          <cell r="B8" t="str">
            <v xml:space="preserve">Classroom Teachers  </v>
          </cell>
          <cell r="C8" t="str">
            <v>Behavioral supports</v>
          </cell>
        </row>
        <row r="9">
          <cell r="B9" t="str">
            <v xml:space="preserve">Instructional Coaches </v>
          </cell>
          <cell r="C9" t="str">
            <v>Instructional technology/digital learning</v>
          </cell>
        </row>
        <row r="10">
          <cell r="B10" t="str">
            <v xml:space="preserve">Certified Specialist Teachers (providing individualized instruction)  </v>
          </cell>
          <cell r="C10" t="str">
            <v>Inclusion practices</v>
          </cell>
        </row>
        <row r="11">
          <cell r="B11" t="str">
            <v xml:space="preserve">Instructional Coordinators and Team Leaders  </v>
          </cell>
          <cell r="C11" t="str">
            <v>Parent, family and community engagement</v>
          </cell>
        </row>
        <row r="12">
          <cell r="B12" t="str">
            <v xml:space="preserve">Medical / Therapeutic Services </v>
          </cell>
          <cell r="C12" t="str">
            <v>Planning and evaluation</v>
          </cell>
        </row>
        <row r="13">
          <cell r="B13" t="str">
            <v xml:space="preserve">Librarians and Media Center Directors </v>
          </cell>
          <cell r="C13" t="str">
            <v>Indentification and placement practices</v>
          </cell>
        </row>
        <row r="14">
          <cell r="B14" t="str">
            <v xml:space="preserve">Professional Development Directors/Coordinators  </v>
          </cell>
          <cell r="C14" t="str">
            <v>Program administration</v>
          </cell>
        </row>
        <row r="15">
          <cell r="B15" t="str">
            <v xml:space="preserve">Guidance or School Adjustment Counselors, Social Workers  </v>
          </cell>
          <cell r="C15" t="str">
            <v>Related services</v>
          </cell>
        </row>
        <row r="16">
          <cell r="B16" t="str">
            <v xml:space="preserve">Psychological Service Providers </v>
          </cell>
          <cell r="C16" t="str">
            <v>Student transportation</v>
          </cell>
        </row>
        <row r="17">
          <cell r="B17" t="str">
            <v xml:space="preserve">School Physicians and School Nurses  </v>
          </cell>
          <cell r="C17" t="str">
            <v>Other</v>
          </cell>
        </row>
        <row r="18">
          <cell r="B18" t="str">
            <v xml:space="preserve">Other  </v>
          </cell>
        </row>
        <row r="20">
          <cell r="B20" t="str">
            <v>Select One</v>
          </cell>
        </row>
        <row r="21">
          <cell r="B21" t="str">
            <v xml:space="preserve">Non-Clerical Paraprofessionals/Instructional Assistants </v>
          </cell>
        </row>
        <row r="22">
          <cell r="B22" t="str">
            <v xml:space="preserve">Secretary/Bookkeeper/Clerical Support  </v>
          </cell>
        </row>
        <row r="23">
          <cell r="B23" t="str">
            <v>Parent Liaisons</v>
          </cell>
        </row>
        <row r="24">
          <cell r="B24" t="str">
            <v xml:space="preserve"> Other </v>
          </cell>
        </row>
        <row r="26">
          <cell r="B26" t="str">
            <v>Select One</v>
          </cell>
        </row>
        <row r="27">
          <cell r="B27" t="str">
            <v>Teacher/ Instructional Staff Professional Days</v>
          </cell>
        </row>
        <row r="28">
          <cell r="B28" t="str">
            <v xml:space="preserve">Administrators </v>
          </cell>
        </row>
        <row r="29">
          <cell r="B29" t="str">
            <v xml:space="preserve">Other </v>
          </cell>
        </row>
        <row r="30">
          <cell r="B30" t="str">
            <v>Support Staff</v>
          </cell>
        </row>
        <row r="32">
          <cell r="B32" t="str">
            <v>Select One</v>
          </cell>
        </row>
        <row r="33">
          <cell r="B33" t="str">
            <v>Grant Program Manager/Coordinator (supervisory)</v>
          </cell>
        </row>
        <row r="34">
          <cell r="B34" t="str">
            <v xml:space="preserve">Certified Classroom Teachers (providing group instruction) </v>
          </cell>
        </row>
        <row r="35">
          <cell r="B35" t="str">
            <v>Certified Specialist Teachers (providing individualized instruction)</v>
          </cell>
        </row>
        <row r="36">
          <cell r="B36" t="str">
            <v>Non-Clerical Paraprofessionals/Instructional Assistants</v>
          </cell>
        </row>
        <row r="37">
          <cell r="B37" t="str">
            <v xml:space="preserve">Other </v>
          </cell>
        </row>
        <row r="39">
          <cell r="B39" t="str">
            <v>Select One</v>
          </cell>
        </row>
        <row r="40">
          <cell r="B40" t="str">
            <v xml:space="preserve">Instructional Services </v>
          </cell>
        </row>
        <row r="41">
          <cell r="B41" t="str">
            <v xml:space="preserve">Consultants/Professional  Development for Teachers &amp; Support Staff </v>
          </cell>
        </row>
        <row r="42">
          <cell r="B42" t="str">
            <v>Substitutes (long and/or short term)</v>
          </cell>
        </row>
        <row r="43">
          <cell r="B43" t="str">
            <v>Non-Clerical Paraprofessionals/Instructional Assistants</v>
          </cell>
        </row>
        <row r="44">
          <cell r="B44" t="str">
            <v xml:space="preserve">Secretary/Bookkeeper/Clerical Support </v>
          </cell>
        </row>
        <row r="45">
          <cell r="B45" t="str">
            <v xml:space="preserve">Contracted Service Providers -- Private School Services </v>
          </cell>
        </row>
        <row r="46">
          <cell r="B46" t="str">
            <v xml:space="preserve">Contracted Services Providers -- Other Student Services </v>
          </cell>
        </row>
        <row r="47">
          <cell r="B47" t="str">
            <v xml:space="preserve">Other </v>
          </cell>
        </row>
        <row r="49">
          <cell r="B49" t="str">
            <v>Select One</v>
          </cell>
        </row>
        <row r="50">
          <cell r="B50" t="str">
            <v xml:space="preserve">Textbooks and Related Software/Media/Materials </v>
          </cell>
        </row>
        <row r="51">
          <cell r="B51" t="str">
            <v>Instructional Technology</v>
          </cell>
        </row>
        <row r="52">
          <cell r="B52" t="str">
            <v>Other Instructional Materials (non-testing/assessment)</v>
          </cell>
        </row>
        <row r="53">
          <cell r="B53" t="str">
            <v>Testing and Assessment Materials</v>
          </cell>
        </row>
        <row r="54">
          <cell r="B54" t="str">
            <v xml:space="preserve">General Classroom Supplies </v>
          </cell>
        </row>
        <row r="55">
          <cell r="B55" t="str">
            <v xml:space="preserve">Office Supplies  </v>
          </cell>
        </row>
        <row r="56">
          <cell r="B56" t="str">
            <v xml:space="preserve">Other </v>
          </cell>
        </row>
        <row r="58">
          <cell r="B58" t="str">
            <v>Select One</v>
          </cell>
        </row>
        <row r="59">
          <cell r="B59" t="str">
            <v>Memberships/Subscriptions</v>
          </cell>
        </row>
        <row r="60">
          <cell r="B60" t="str">
            <v xml:space="preserve">Advertising  </v>
          </cell>
        </row>
        <row r="61">
          <cell r="B61" t="str">
            <v xml:space="preserve">Student Transportation Services </v>
          </cell>
        </row>
        <row r="62">
          <cell r="B62" t="str">
            <v xml:space="preserve"> Rental/Lease of Equipment</v>
          </cell>
        </row>
        <row r="63">
          <cell r="B63" t="str">
            <v>Maintenance of Equipment</v>
          </cell>
        </row>
        <row r="64">
          <cell r="B64" t="str">
            <v xml:space="preserve">Maintenance of Technology </v>
          </cell>
        </row>
        <row r="65">
          <cell r="B65" t="str">
            <v xml:space="preserve">Tuition to Non-Public Schools </v>
          </cell>
        </row>
        <row r="66">
          <cell r="B66" t="str">
            <v xml:space="preserve">Tuition to Out-of-State Schools </v>
          </cell>
        </row>
        <row r="67">
          <cell r="B67" t="str">
            <v>Tuition to Collaboratives</v>
          </cell>
        </row>
        <row r="68">
          <cell r="B68" t="str">
            <v xml:space="preserve">Rental Lease of Buildings  </v>
          </cell>
        </row>
        <row r="69">
          <cell r="B69" t="str">
            <v xml:space="preserve">Utility Services/ Telephone </v>
          </cell>
        </row>
        <row r="70">
          <cell r="B70" t="str">
            <v xml:space="preserve">Other  </v>
          </cell>
        </row>
      </sheetData>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Cover Sheet"/>
      <sheetName val="2. Contact Information"/>
      <sheetName val="3. Expenditures"/>
      <sheetName val="4. Budget "/>
      <sheetName val="Required Program Elements"/>
      <sheetName val="Schedule A"/>
      <sheetName val="drop down"/>
      <sheetName val="LiaisonList"/>
      <sheetName val="DataDistrictList"/>
      <sheetName val="DataLookupValues"/>
    </sheetNames>
    <sheetDataSet>
      <sheetData sheetId="0"/>
      <sheetData sheetId="1"/>
      <sheetData sheetId="2"/>
      <sheetData sheetId="3"/>
      <sheetData sheetId="4"/>
      <sheetData sheetId="5"/>
      <sheetData sheetId="6"/>
      <sheetData sheetId="7"/>
      <sheetData sheetId="8"/>
      <sheetData sheetId="9">
        <row r="2">
          <cell r="A2">
            <v>1</v>
          </cell>
          <cell r="B2" t="str">
            <v>08010000</v>
          </cell>
          <cell r="C2" t="str">
            <v>Assabet Valley Regional Vocational Technical</v>
          </cell>
          <cell r="D2" t="str">
            <v>Public School District</v>
          </cell>
          <cell r="E2" t="str">
            <v>Superintendent</v>
          </cell>
          <cell r="F2" t="str">
            <v>Ernest Houle</v>
          </cell>
          <cell r="G2" t="str">
            <v>215 Fitchburg Street</v>
          </cell>
          <cell r="I2" t="str">
            <v>Marlborough</v>
          </cell>
          <cell r="J2" t="str">
            <v>MA</v>
          </cell>
          <cell r="K2" t="str">
            <v>01752</v>
          </cell>
          <cell r="L2" t="str">
            <v>Ellie Rounds-Bloom</v>
          </cell>
          <cell r="M2" t="str">
            <v>781-338-3128</v>
          </cell>
          <cell r="N2" t="str">
            <v>erounds-bloom@doe.mass.edu</v>
          </cell>
          <cell r="O2">
            <v>28</v>
          </cell>
          <cell r="P2">
            <v>1103</v>
          </cell>
        </row>
        <row r="3">
          <cell r="A3">
            <v>2</v>
          </cell>
          <cell r="B3" t="str">
            <v>00160000</v>
          </cell>
          <cell r="C3" t="str">
            <v>Attleboro</v>
          </cell>
          <cell r="D3" t="str">
            <v>Public School District</v>
          </cell>
          <cell r="E3" t="str">
            <v>Superintendent</v>
          </cell>
          <cell r="F3" t="str">
            <v>David Sawyer</v>
          </cell>
          <cell r="G3" t="str">
            <v>100 Rathbun Willard Drive</v>
          </cell>
          <cell r="I3" t="str">
            <v>Attleboro</v>
          </cell>
          <cell r="J3" t="str">
            <v>MA</v>
          </cell>
          <cell r="K3" t="str">
            <v>02703</v>
          </cell>
          <cell r="L3" t="str">
            <v>Ellie Rounds-Bloom</v>
          </cell>
          <cell r="M3" t="str">
            <v>781-338-3128</v>
          </cell>
          <cell r="N3" t="str">
            <v>erounds-bloom@doe.mass.edu</v>
          </cell>
          <cell r="O3">
            <v>381</v>
          </cell>
          <cell r="P3">
            <v>5791</v>
          </cell>
        </row>
        <row r="4">
          <cell r="A4">
            <v>3</v>
          </cell>
          <cell r="B4" t="str">
            <v>00200000</v>
          </cell>
          <cell r="C4" t="str">
            <v>Barnstable</v>
          </cell>
          <cell r="D4" t="str">
            <v>Public School District</v>
          </cell>
          <cell r="E4" t="str">
            <v>Superintendent</v>
          </cell>
          <cell r="F4" t="str">
            <v>Meg Mayo-Brown</v>
          </cell>
          <cell r="G4" t="str">
            <v>P O Box 955</v>
          </cell>
          <cell r="I4" t="str">
            <v>Hyannis</v>
          </cell>
          <cell r="J4" t="str">
            <v>MA</v>
          </cell>
          <cell r="K4" t="str">
            <v>02601</v>
          </cell>
          <cell r="L4" t="str">
            <v>Beth O'Connell</v>
          </cell>
          <cell r="M4" t="str">
            <v>781-338-3132</v>
          </cell>
          <cell r="N4" t="str">
            <v>EO'Connell@doe.mass.edu</v>
          </cell>
          <cell r="O4">
            <v>471</v>
          </cell>
          <cell r="P4">
            <v>4728</v>
          </cell>
        </row>
        <row r="5">
          <cell r="A5">
            <v>4</v>
          </cell>
          <cell r="B5" t="str">
            <v>00300000</v>
          </cell>
          <cell r="C5" t="str">
            <v>Beverly</v>
          </cell>
          <cell r="D5" t="str">
            <v>Public School District</v>
          </cell>
          <cell r="E5" t="str">
            <v>Superintendent</v>
          </cell>
          <cell r="F5" t="str">
            <v>Steven Hiersche</v>
          </cell>
          <cell r="G5" t="str">
            <v>70 Balch St.</v>
          </cell>
          <cell r="I5" t="str">
            <v>Beverly</v>
          </cell>
          <cell r="J5" t="str">
            <v>MA</v>
          </cell>
          <cell r="K5" t="str">
            <v>01915</v>
          </cell>
          <cell r="L5" t="str">
            <v>Deb Walker</v>
          </cell>
          <cell r="M5" t="str">
            <v>781-338-3127</v>
          </cell>
          <cell r="N5" t="str">
            <v>djwalker@doe.mass.edu</v>
          </cell>
          <cell r="O5">
            <v>171</v>
          </cell>
          <cell r="P5">
            <v>4385</v>
          </cell>
        </row>
        <row r="6">
          <cell r="A6">
            <v>5</v>
          </cell>
          <cell r="B6" t="str">
            <v>08050000</v>
          </cell>
          <cell r="C6" t="str">
            <v>Blackstone Valley Regional Vocational Technical</v>
          </cell>
          <cell r="D6" t="str">
            <v>Public School District</v>
          </cell>
          <cell r="E6" t="str">
            <v>Superintendent</v>
          </cell>
          <cell r="F6" t="str">
            <v>Michael Fitzpatrick</v>
          </cell>
          <cell r="G6" t="str">
            <v>65 Pleasant Street</v>
          </cell>
          <cell r="I6" t="str">
            <v>Upton</v>
          </cell>
          <cell r="J6" t="str">
            <v>MA</v>
          </cell>
          <cell r="K6" t="str">
            <v>01568</v>
          </cell>
          <cell r="L6" t="str">
            <v>Aneesh Sahni</v>
          </cell>
          <cell r="M6" t="str">
            <v>781-338-3532</v>
          </cell>
          <cell r="N6" t="str">
            <v>aneesh.sahni@doe.mass.edu</v>
          </cell>
          <cell r="O6">
            <v>3</v>
          </cell>
          <cell r="P6">
            <v>1220</v>
          </cell>
        </row>
        <row r="7">
          <cell r="A7">
            <v>6</v>
          </cell>
          <cell r="B7" t="str">
            <v>08060000</v>
          </cell>
          <cell r="C7" t="str">
            <v>Blue Hills Regional Vocational Technical</v>
          </cell>
          <cell r="D7" t="str">
            <v>Public School District</v>
          </cell>
          <cell r="E7" t="str">
            <v>Superintendent</v>
          </cell>
          <cell r="F7" t="str">
            <v>James Quaglia</v>
          </cell>
          <cell r="G7" t="str">
            <v>800 Randolph Street</v>
          </cell>
          <cell r="I7" t="str">
            <v>Canton</v>
          </cell>
          <cell r="J7" t="str">
            <v>MA</v>
          </cell>
          <cell r="K7" t="str">
            <v>02021</v>
          </cell>
          <cell r="L7" t="str">
            <v>Deb Walker</v>
          </cell>
          <cell r="M7" t="str">
            <v>781-338-3127</v>
          </cell>
          <cell r="N7" t="str">
            <v>djwalker@doe.mass.edu</v>
          </cell>
          <cell r="O7">
            <v>4</v>
          </cell>
          <cell r="P7">
            <v>842</v>
          </cell>
        </row>
        <row r="8">
          <cell r="A8">
            <v>7</v>
          </cell>
          <cell r="B8" t="str">
            <v>00350000</v>
          </cell>
          <cell r="C8" t="str">
            <v>Boston</v>
          </cell>
          <cell r="D8" t="str">
            <v>Public School District</v>
          </cell>
          <cell r="E8" t="str">
            <v>Superintendent</v>
          </cell>
          <cell r="F8" t="str">
            <v>Tommy Chang</v>
          </cell>
          <cell r="G8" t="str">
            <v>2300 Washington Street</v>
          </cell>
          <cell r="I8" t="str">
            <v>Roxbury</v>
          </cell>
          <cell r="J8" t="str">
            <v>MA</v>
          </cell>
          <cell r="K8" t="str">
            <v>02119</v>
          </cell>
          <cell r="L8" t="str">
            <v>Julia Foodman</v>
          </cell>
          <cell r="M8" t="str">
            <v>781-338-3577</v>
          </cell>
          <cell r="N8" t="str">
            <v>jfoodman@doe.mass.edu</v>
          </cell>
          <cell r="O8">
            <v>15445</v>
          </cell>
          <cell r="P8">
            <v>49775</v>
          </cell>
        </row>
        <row r="9">
          <cell r="A9">
            <v>8</v>
          </cell>
          <cell r="B9" t="str">
            <v>09100000</v>
          </cell>
          <cell r="C9" t="str">
            <v>Bristol County Agricultural</v>
          </cell>
          <cell r="D9" t="str">
            <v>Public School District</v>
          </cell>
          <cell r="E9" t="str">
            <v>Superintendent</v>
          </cell>
          <cell r="F9" t="str">
            <v>Adele Sands</v>
          </cell>
          <cell r="G9" t="str">
            <v>135 Center Street</v>
          </cell>
          <cell r="I9" t="str">
            <v>Dighton</v>
          </cell>
          <cell r="J9" t="str">
            <v>MA</v>
          </cell>
          <cell r="K9" t="str">
            <v>02715</v>
          </cell>
          <cell r="L9" t="str">
            <v>Deb Walker</v>
          </cell>
          <cell r="M9" t="str">
            <v>781-338-3127</v>
          </cell>
          <cell r="N9" t="str">
            <v>djwalker@doe.mass.edu</v>
          </cell>
          <cell r="O9">
            <v>0</v>
          </cell>
          <cell r="P9">
            <v>457</v>
          </cell>
        </row>
        <row r="10">
          <cell r="A10">
            <v>9</v>
          </cell>
          <cell r="B10" t="str">
            <v>08100000</v>
          </cell>
          <cell r="C10" t="str">
            <v>Bristol-Plymouth Regional Vocational Technical</v>
          </cell>
          <cell r="D10" t="str">
            <v>Public School District</v>
          </cell>
          <cell r="E10" t="str">
            <v>Superintendent</v>
          </cell>
          <cell r="F10" t="str">
            <v>Alexandre Magalhaes</v>
          </cell>
          <cell r="G10" t="str">
            <v>207 Hart Street</v>
          </cell>
          <cell r="I10" t="str">
            <v>Taunton</v>
          </cell>
          <cell r="J10" t="str">
            <v>MA</v>
          </cell>
          <cell r="K10" t="str">
            <v>02780</v>
          </cell>
          <cell r="L10" t="str">
            <v>Russ Fleming</v>
          </cell>
          <cell r="M10" t="str">
            <v>781-338-6529</v>
          </cell>
          <cell r="N10" t="str">
            <v>RFleming@doe.mass.edu</v>
          </cell>
          <cell r="O10">
            <v>3</v>
          </cell>
          <cell r="P10">
            <v>1247</v>
          </cell>
        </row>
        <row r="11">
          <cell r="A11">
            <v>10</v>
          </cell>
          <cell r="B11" t="str">
            <v>00440000</v>
          </cell>
          <cell r="C11" t="str">
            <v>Brockton</v>
          </cell>
          <cell r="D11" t="str">
            <v>Public School District</v>
          </cell>
          <cell r="E11" t="str">
            <v>Superintendent</v>
          </cell>
          <cell r="F11" t="str">
            <v>Kathleen Smith</v>
          </cell>
          <cell r="G11" t="str">
            <v>43 Crescent Street</v>
          </cell>
          <cell r="I11" t="str">
            <v>Brockton</v>
          </cell>
          <cell r="J11" t="str">
            <v>MA</v>
          </cell>
          <cell r="K11" t="str">
            <v>02301</v>
          </cell>
          <cell r="L11" t="str">
            <v>Sue Mazzarella</v>
          </cell>
          <cell r="M11" t="str">
            <v>781-338-3587</v>
          </cell>
          <cell r="N11" t="str">
            <v>smazzarella@doe.mass.edu</v>
          </cell>
          <cell r="O11">
            <v>4161</v>
          </cell>
          <cell r="P11">
            <v>16527</v>
          </cell>
        </row>
        <row r="12">
          <cell r="A12">
            <v>11</v>
          </cell>
          <cell r="B12" t="str">
            <v>00460000</v>
          </cell>
          <cell r="C12" t="str">
            <v>Brookline</v>
          </cell>
          <cell r="D12" t="str">
            <v>Public School District</v>
          </cell>
          <cell r="E12" t="str">
            <v>Superintendent</v>
          </cell>
          <cell r="F12" t="str">
            <v>Andrew Bott</v>
          </cell>
          <cell r="G12" t="str">
            <v>333 Washington Street</v>
          </cell>
          <cell r="I12" t="str">
            <v>Brookline</v>
          </cell>
          <cell r="J12" t="str">
            <v>MA</v>
          </cell>
          <cell r="K12" t="str">
            <v>02445</v>
          </cell>
          <cell r="L12" t="str">
            <v>Julia Foodman</v>
          </cell>
          <cell r="M12" t="str">
            <v>781-338-3577</v>
          </cell>
          <cell r="N12" t="str">
            <v>jfoodman@doe.mass.edu</v>
          </cell>
          <cell r="O12">
            <v>808</v>
          </cell>
          <cell r="P12">
            <v>7493</v>
          </cell>
        </row>
        <row r="13">
          <cell r="A13">
            <v>12</v>
          </cell>
          <cell r="B13" t="str">
            <v>00490000</v>
          </cell>
          <cell r="C13" t="str">
            <v>Cambridge</v>
          </cell>
          <cell r="D13" t="str">
            <v>Public School District</v>
          </cell>
          <cell r="E13" t="str">
            <v>Superintendent</v>
          </cell>
          <cell r="F13" t="str">
            <v>Kenneth Salim</v>
          </cell>
          <cell r="G13" t="str">
            <v>159 Thorndike Street</v>
          </cell>
          <cell r="I13" t="str">
            <v>Cambridge</v>
          </cell>
          <cell r="J13" t="str">
            <v>MA</v>
          </cell>
          <cell r="K13" t="str">
            <v>02141</v>
          </cell>
          <cell r="L13" t="str">
            <v>Alex Lilley</v>
          </cell>
          <cell r="M13" t="str">
            <v>781-338-6212</v>
          </cell>
          <cell r="N13" t="str">
            <v>alilley@doe.mass.edu</v>
          </cell>
          <cell r="O13">
            <v>577</v>
          </cell>
          <cell r="P13">
            <v>6357</v>
          </cell>
        </row>
        <row r="14">
          <cell r="A14">
            <v>13</v>
          </cell>
          <cell r="B14" t="str">
            <v>08150000</v>
          </cell>
          <cell r="C14" t="str">
            <v>Cape Cod Regional Vocational Technical</v>
          </cell>
          <cell r="D14" t="str">
            <v>Public School District</v>
          </cell>
          <cell r="E14" t="str">
            <v>Superintendent</v>
          </cell>
          <cell r="F14" t="str">
            <v>Robert Sanborn</v>
          </cell>
          <cell r="G14" t="str">
            <v>351 Pleasant Lake Avenue</v>
          </cell>
          <cell r="I14" t="str">
            <v>Harwich</v>
          </cell>
          <cell r="J14" t="str">
            <v>MA</v>
          </cell>
          <cell r="K14" t="str">
            <v>02645</v>
          </cell>
          <cell r="L14" t="str">
            <v>Julia Foodman</v>
          </cell>
          <cell r="M14" t="str">
            <v>781-338-3577</v>
          </cell>
          <cell r="N14" t="str">
            <v>jfoodman@doe.mass.edu</v>
          </cell>
          <cell r="O14">
            <v>9</v>
          </cell>
          <cell r="P14">
            <v>580</v>
          </cell>
        </row>
        <row r="15">
          <cell r="A15">
            <v>14</v>
          </cell>
          <cell r="B15" t="str">
            <v>06350000</v>
          </cell>
          <cell r="C15" t="str">
            <v>Central Berkshire</v>
          </cell>
          <cell r="D15" t="str">
            <v>Public School District</v>
          </cell>
          <cell r="E15" t="str">
            <v>Superintendent</v>
          </cell>
          <cell r="F15" t="str">
            <v>Laurie Casna</v>
          </cell>
          <cell r="G15" t="str">
            <v>PO Box 299</v>
          </cell>
          <cell r="H15" t="str">
            <v>Rt 8</v>
          </cell>
          <cell r="I15" t="str">
            <v>Dalton</v>
          </cell>
          <cell r="J15" t="str">
            <v>MA</v>
          </cell>
          <cell r="K15" t="str">
            <v>01227</v>
          </cell>
          <cell r="L15" t="str">
            <v>Alex Lilley</v>
          </cell>
          <cell r="M15" t="str">
            <v>781-338-6212</v>
          </cell>
          <cell r="N15" t="str">
            <v>alilley@doe.mass.edu</v>
          </cell>
          <cell r="O15">
            <v>8</v>
          </cell>
          <cell r="P15">
            <v>1546</v>
          </cell>
        </row>
        <row r="16">
          <cell r="A16">
            <v>15</v>
          </cell>
          <cell r="B16" t="str">
            <v>00610000</v>
          </cell>
          <cell r="C16" t="str">
            <v>Chicopee</v>
          </cell>
          <cell r="D16" t="str">
            <v>Public School District</v>
          </cell>
          <cell r="E16" t="str">
            <v>Superintendent</v>
          </cell>
          <cell r="F16" t="str">
            <v>Richard Rege</v>
          </cell>
          <cell r="G16" t="str">
            <v>180 Broadway Street</v>
          </cell>
          <cell r="I16" t="str">
            <v>Chicopee</v>
          </cell>
          <cell r="J16" t="str">
            <v>MA</v>
          </cell>
          <cell r="K16" t="str">
            <v>01020</v>
          </cell>
          <cell r="L16" t="str">
            <v>Beth O'Connell</v>
          </cell>
          <cell r="M16" t="str">
            <v>781-338-3132</v>
          </cell>
          <cell r="N16" t="str">
            <v>EO'Connell@doe.mass.edu</v>
          </cell>
          <cell r="O16">
            <v>462</v>
          </cell>
          <cell r="P16">
            <v>7255</v>
          </cell>
        </row>
        <row r="17">
          <cell r="A17">
            <v>16</v>
          </cell>
          <cell r="B17" t="str">
            <v>00640000</v>
          </cell>
          <cell r="C17" t="str">
            <v>Clinton</v>
          </cell>
          <cell r="D17" t="str">
            <v>Public School District</v>
          </cell>
          <cell r="E17" t="str">
            <v>Superintendent</v>
          </cell>
          <cell r="F17" t="str">
            <v>Steven Meyer</v>
          </cell>
          <cell r="G17" t="str">
            <v>150 School Street</v>
          </cell>
          <cell r="I17" t="str">
            <v>Clinton</v>
          </cell>
          <cell r="J17" t="str">
            <v>MA</v>
          </cell>
          <cell r="K17" t="str">
            <v>01510</v>
          </cell>
          <cell r="L17" t="str">
            <v>Alex Lilley</v>
          </cell>
          <cell r="M17" t="str">
            <v>781-338-6212</v>
          </cell>
          <cell r="N17" t="str">
            <v>alilley@doe.mass.edu</v>
          </cell>
          <cell r="O17">
            <v>168</v>
          </cell>
          <cell r="P17">
            <v>1765</v>
          </cell>
        </row>
        <row r="18">
          <cell r="A18">
            <v>17</v>
          </cell>
          <cell r="B18" t="str">
            <v>06500000</v>
          </cell>
          <cell r="C18" t="str">
            <v>Dighton-Rehoboth</v>
          </cell>
          <cell r="D18" t="str">
            <v>Public School District</v>
          </cell>
          <cell r="E18" t="str">
            <v>Superintendent</v>
          </cell>
          <cell r="F18" t="str">
            <v>Anthony Azar</v>
          </cell>
          <cell r="G18" t="str">
            <v>2700 Regional Road</v>
          </cell>
          <cell r="I18" t="str">
            <v>North Dighton</v>
          </cell>
          <cell r="J18" t="str">
            <v>MA</v>
          </cell>
          <cell r="K18" t="str">
            <v>02764</v>
          </cell>
          <cell r="L18" t="str">
            <v>Julia Foodman</v>
          </cell>
          <cell r="M18" t="str">
            <v>781-338-3577</v>
          </cell>
          <cell r="N18" t="str">
            <v>jfoodman@doe.mass.edu</v>
          </cell>
          <cell r="O18">
            <v>4</v>
          </cell>
          <cell r="P18">
            <v>2842</v>
          </cell>
        </row>
        <row r="19">
          <cell r="A19">
            <v>18</v>
          </cell>
          <cell r="B19" t="str">
            <v>08170000</v>
          </cell>
          <cell r="C19" t="str">
            <v>Essex North Shore Agricultural and Technical School District</v>
          </cell>
          <cell r="D19" t="str">
            <v>Public School District</v>
          </cell>
          <cell r="E19" t="str">
            <v>Superintendent</v>
          </cell>
          <cell r="F19" t="str">
            <v>William Lupini</v>
          </cell>
          <cell r="G19" t="str">
            <v>565 Maple Street</v>
          </cell>
          <cell r="H19" t="str">
            <v>P.O. Box 346</v>
          </cell>
          <cell r="I19" t="str">
            <v>Hathorne</v>
          </cell>
          <cell r="J19" t="str">
            <v>MA</v>
          </cell>
          <cell r="K19" t="str">
            <v>01937</v>
          </cell>
          <cell r="L19" t="str">
            <v>Beth O'Connell</v>
          </cell>
          <cell r="M19" t="str">
            <v>781-338-3132</v>
          </cell>
          <cell r="N19" t="str">
            <v>EO'Connell@doe.mass.edu</v>
          </cell>
          <cell r="O19">
            <v>4</v>
          </cell>
          <cell r="P19">
            <v>1367</v>
          </cell>
        </row>
        <row r="20">
          <cell r="A20">
            <v>19</v>
          </cell>
          <cell r="B20" t="str">
            <v>00930000</v>
          </cell>
          <cell r="C20" t="str">
            <v>Everett</v>
          </cell>
          <cell r="D20" t="str">
            <v>Public School District</v>
          </cell>
          <cell r="E20" t="str">
            <v>Superintendent</v>
          </cell>
          <cell r="F20" t="str">
            <v>Frederick Foresteire</v>
          </cell>
          <cell r="G20" t="str">
            <v>121 Vine Street</v>
          </cell>
          <cell r="I20" t="str">
            <v>Everett</v>
          </cell>
          <cell r="J20" t="str">
            <v>MA</v>
          </cell>
          <cell r="K20" t="str">
            <v>02149</v>
          </cell>
          <cell r="L20" t="str">
            <v>Ellie Rounds-Bloom</v>
          </cell>
          <cell r="M20" t="str">
            <v>781-338-3128</v>
          </cell>
          <cell r="N20" t="str">
            <v>erounds-bloom@doe.mass.edu</v>
          </cell>
          <cell r="O20">
            <v>1470</v>
          </cell>
          <cell r="P20">
            <v>6567</v>
          </cell>
        </row>
        <row r="21">
          <cell r="A21">
            <v>20</v>
          </cell>
          <cell r="B21" t="str">
            <v>00950000</v>
          </cell>
          <cell r="C21" t="str">
            <v>Fall River</v>
          </cell>
          <cell r="D21" t="str">
            <v>Public School District</v>
          </cell>
          <cell r="E21" t="str">
            <v>Superintendent</v>
          </cell>
          <cell r="F21" t="str">
            <v>Matthew Malone</v>
          </cell>
          <cell r="G21" t="str">
            <v>417 Rock Street</v>
          </cell>
          <cell r="I21" t="str">
            <v>Fall River</v>
          </cell>
          <cell r="J21" t="str">
            <v>MA</v>
          </cell>
          <cell r="K21" t="str">
            <v>02720</v>
          </cell>
          <cell r="L21" t="str">
            <v>Sue Mazzarella</v>
          </cell>
          <cell r="M21" t="str">
            <v>781-338-3587</v>
          </cell>
          <cell r="N21" t="str">
            <v>smazzarella@doe.mass.edu</v>
          </cell>
          <cell r="O21">
            <v>1671</v>
          </cell>
          <cell r="P21">
            <v>9902</v>
          </cell>
        </row>
        <row r="22">
          <cell r="A22">
            <v>21</v>
          </cell>
          <cell r="B22" t="str">
            <v>00960000</v>
          </cell>
          <cell r="C22" t="str">
            <v>Falmouth</v>
          </cell>
          <cell r="D22" t="str">
            <v>Public School District</v>
          </cell>
          <cell r="E22" t="str">
            <v>Superintendent</v>
          </cell>
          <cell r="F22" t="str">
            <v>Nancy Taylor</v>
          </cell>
          <cell r="G22" t="str">
            <v>340 Teaticket Hwy</v>
          </cell>
          <cell r="I22" t="str">
            <v>East Falmouth</v>
          </cell>
          <cell r="J22" t="str">
            <v>MA</v>
          </cell>
          <cell r="K22" t="str">
            <v>02536</v>
          </cell>
          <cell r="L22" t="str">
            <v>Beth O'Connell</v>
          </cell>
          <cell r="M22" t="str">
            <v>781-338-3132</v>
          </cell>
          <cell r="N22" t="str">
            <v>EO'Connell@doe.mass.edu</v>
          </cell>
          <cell r="O22">
            <v>108</v>
          </cell>
          <cell r="P22">
            <v>3264</v>
          </cell>
        </row>
        <row r="23">
          <cell r="A23">
            <v>22</v>
          </cell>
          <cell r="B23" t="str">
            <v>00970000</v>
          </cell>
          <cell r="C23" t="str">
            <v>Fitchburg</v>
          </cell>
          <cell r="D23" t="str">
            <v>Public School District</v>
          </cell>
          <cell r="E23" t="str">
            <v>Superintendent</v>
          </cell>
          <cell r="F23" t="str">
            <v>Andre Ravenelle</v>
          </cell>
          <cell r="G23" t="str">
            <v>376 South Street</v>
          </cell>
          <cell r="I23" t="str">
            <v>Fitchburg</v>
          </cell>
          <cell r="J23" t="str">
            <v>MA</v>
          </cell>
          <cell r="K23" t="str">
            <v>01420</v>
          </cell>
          <cell r="L23" t="str">
            <v>Russ Fleming</v>
          </cell>
          <cell r="M23" t="str">
            <v>781-338-6529</v>
          </cell>
          <cell r="N23" t="str">
            <v>RFleming@doe.mass.edu</v>
          </cell>
          <cell r="O23">
            <v>756</v>
          </cell>
          <cell r="P23">
            <v>5165</v>
          </cell>
        </row>
        <row r="24">
          <cell r="A24">
            <v>23</v>
          </cell>
          <cell r="B24" t="str">
            <v>01000000</v>
          </cell>
          <cell r="C24" t="str">
            <v>Framingham</v>
          </cell>
          <cell r="D24" t="str">
            <v>Public School District</v>
          </cell>
          <cell r="E24" t="str">
            <v>Superintendent</v>
          </cell>
          <cell r="F24" t="str">
            <v>Robert Tremblay</v>
          </cell>
          <cell r="G24" t="str">
            <v>73 Mt. Wayte Avenue</v>
          </cell>
          <cell r="H24" t="str">
            <v>Suite 5</v>
          </cell>
          <cell r="I24" t="str">
            <v>Framingham</v>
          </cell>
          <cell r="J24" t="str">
            <v>MA</v>
          </cell>
          <cell r="K24" t="str">
            <v>01702</v>
          </cell>
          <cell r="L24" t="str">
            <v>Aneesh Sahni</v>
          </cell>
          <cell r="M24" t="str">
            <v>781-338-3532</v>
          </cell>
          <cell r="N24" t="str">
            <v>aneesh.sahni@doe.mass.edu</v>
          </cell>
          <cell r="O24">
            <v>1960</v>
          </cell>
          <cell r="P24">
            <v>8471</v>
          </cell>
        </row>
        <row r="25">
          <cell r="A25">
            <v>24</v>
          </cell>
          <cell r="B25" t="str">
            <v>08180000</v>
          </cell>
          <cell r="C25" t="str">
            <v>Franklin County Regional Vocational Technical</v>
          </cell>
          <cell r="D25" t="str">
            <v>Public School District</v>
          </cell>
          <cell r="E25" t="str">
            <v>Superintendent</v>
          </cell>
          <cell r="F25" t="str">
            <v>Richard Martin</v>
          </cell>
          <cell r="G25" t="str">
            <v>82 Industrial Blvd</v>
          </cell>
          <cell r="I25" t="str">
            <v>Turners Falls</v>
          </cell>
          <cell r="J25" t="str">
            <v>MA</v>
          </cell>
          <cell r="K25" t="str">
            <v>01376</v>
          </cell>
          <cell r="L25" t="str">
            <v>Sue Mazzarella</v>
          </cell>
          <cell r="M25" t="str">
            <v>781-338-3587</v>
          </cell>
          <cell r="N25" t="str">
            <v>smazzarella@doe.mass.edu</v>
          </cell>
          <cell r="O25">
            <v>1</v>
          </cell>
          <cell r="P25">
            <v>476</v>
          </cell>
        </row>
        <row r="26">
          <cell r="A26">
            <v>25</v>
          </cell>
          <cell r="B26" t="str">
            <v>01070000</v>
          </cell>
          <cell r="C26" t="str">
            <v>Gloucester</v>
          </cell>
          <cell r="D26" t="str">
            <v>Public School District</v>
          </cell>
          <cell r="E26" t="str">
            <v>Superintendent</v>
          </cell>
          <cell r="F26" t="str">
            <v>Richard Safier</v>
          </cell>
          <cell r="G26" t="str">
            <v>2 Blackburn Drive</v>
          </cell>
          <cell r="I26" t="str">
            <v>Gloucester</v>
          </cell>
          <cell r="J26" t="str">
            <v>MA</v>
          </cell>
          <cell r="K26" t="str">
            <v>01930</v>
          </cell>
          <cell r="L26" t="str">
            <v>Beth O'Connell</v>
          </cell>
          <cell r="M26" t="str">
            <v>781-338-3132</v>
          </cell>
          <cell r="N26" t="str">
            <v>EO'Connell@doe.mass.edu</v>
          </cell>
          <cell r="O26">
            <v>167</v>
          </cell>
          <cell r="P26">
            <v>2798</v>
          </cell>
        </row>
        <row r="27">
          <cell r="A27">
            <v>26</v>
          </cell>
          <cell r="B27" t="str">
            <v>08210000</v>
          </cell>
          <cell r="C27" t="str">
            <v>Greater Fall River Regional Vocational Technical</v>
          </cell>
          <cell r="D27" t="str">
            <v>Public School District</v>
          </cell>
          <cell r="E27" t="str">
            <v>Superintendent</v>
          </cell>
          <cell r="F27" t="str">
            <v>Thomas Aubin</v>
          </cell>
          <cell r="G27" t="str">
            <v>251 Stonehaven Rd</v>
          </cell>
          <cell r="I27" t="str">
            <v>Fall River</v>
          </cell>
          <cell r="J27" t="str">
            <v>MA</v>
          </cell>
          <cell r="K27" t="str">
            <v>02723</v>
          </cell>
          <cell r="L27" t="str">
            <v>Alex Lilley</v>
          </cell>
          <cell r="M27" t="str">
            <v>781-338-6212</v>
          </cell>
          <cell r="N27" t="str">
            <v>alilley@doe.mass.edu</v>
          </cell>
          <cell r="O27">
            <v>31</v>
          </cell>
          <cell r="P27">
            <v>1377</v>
          </cell>
        </row>
        <row r="28">
          <cell r="A28">
            <v>27</v>
          </cell>
          <cell r="B28" t="str">
            <v>08230000</v>
          </cell>
          <cell r="C28" t="str">
            <v>Greater Lawrence Regional Vocational Technical</v>
          </cell>
          <cell r="D28" t="str">
            <v>Public School District</v>
          </cell>
          <cell r="E28" t="str">
            <v>Superintendent</v>
          </cell>
          <cell r="F28" t="str">
            <v>John Lavoie</v>
          </cell>
          <cell r="G28" t="str">
            <v>57 River Rd</v>
          </cell>
          <cell r="I28" t="str">
            <v>Andover</v>
          </cell>
          <cell r="J28" t="str">
            <v>MA</v>
          </cell>
          <cell r="K28" t="str">
            <v>01810</v>
          </cell>
          <cell r="L28" t="str">
            <v>Ellie Rounds-Bloom</v>
          </cell>
          <cell r="M28" t="str">
            <v>781-338-3128</v>
          </cell>
          <cell r="N28" t="str">
            <v>erounds-bloom@doe.mass.edu</v>
          </cell>
          <cell r="O28">
            <v>187</v>
          </cell>
          <cell r="P28">
            <v>1492</v>
          </cell>
        </row>
        <row r="29">
          <cell r="A29">
            <v>28</v>
          </cell>
          <cell r="B29" t="str">
            <v>08280000</v>
          </cell>
          <cell r="C29" t="str">
            <v>Greater Lowell Regional Vocational Technical</v>
          </cell>
          <cell r="D29" t="str">
            <v>Public School District</v>
          </cell>
          <cell r="E29" t="str">
            <v>Superintendent</v>
          </cell>
          <cell r="F29" t="str">
            <v>Joseph Mastrocola</v>
          </cell>
          <cell r="G29" t="str">
            <v>250 Pawtucket Blvd</v>
          </cell>
          <cell r="I29" t="str">
            <v>Tyngsborough</v>
          </cell>
          <cell r="J29" t="str">
            <v>MA</v>
          </cell>
          <cell r="K29" t="str">
            <v>01879</v>
          </cell>
          <cell r="L29" t="str">
            <v>Deb Walker</v>
          </cell>
          <cell r="M29" t="str">
            <v>781-338-3127</v>
          </cell>
          <cell r="N29" t="str">
            <v>djwalker@doe.mass.edu</v>
          </cell>
          <cell r="O29">
            <v>136</v>
          </cell>
          <cell r="P29">
            <v>2201</v>
          </cell>
        </row>
        <row r="30">
          <cell r="A30">
            <v>29</v>
          </cell>
          <cell r="B30" t="str">
            <v>08250000</v>
          </cell>
          <cell r="C30" t="str">
            <v>Greater New Bedford Regional Vocational Technical</v>
          </cell>
          <cell r="D30" t="str">
            <v>Public School District</v>
          </cell>
          <cell r="E30" t="str">
            <v>Superintendent</v>
          </cell>
          <cell r="F30" t="str">
            <v>James O'Brien</v>
          </cell>
          <cell r="G30" t="str">
            <v>1121 Ashley Blvd</v>
          </cell>
          <cell r="I30" t="str">
            <v>New Bedford</v>
          </cell>
          <cell r="J30" t="str">
            <v>MA</v>
          </cell>
          <cell r="K30" t="str">
            <v>02745</v>
          </cell>
          <cell r="L30" t="str">
            <v>Aneesh Sahni</v>
          </cell>
          <cell r="M30" t="str">
            <v>781-338-3532</v>
          </cell>
          <cell r="N30" t="str">
            <v>aneesh.sahni@doe.mass.edu</v>
          </cell>
          <cell r="O30">
            <v>66</v>
          </cell>
          <cell r="P30">
            <v>2132</v>
          </cell>
        </row>
        <row r="31">
          <cell r="A31">
            <v>30</v>
          </cell>
          <cell r="B31" t="str">
            <v>01280000</v>
          </cell>
          <cell r="C31" t="str">
            <v>Haverhill</v>
          </cell>
          <cell r="D31" t="str">
            <v>Public School District</v>
          </cell>
          <cell r="E31" t="str">
            <v>Superintendent</v>
          </cell>
          <cell r="F31" t="str">
            <v>James Scully</v>
          </cell>
          <cell r="G31" t="str">
            <v>4 Summer Street</v>
          </cell>
          <cell r="I31" t="str">
            <v>Haverhill</v>
          </cell>
          <cell r="J31" t="str">
            <v>MA</v>
          </cell>
          <cell r="K31" t="str">
            <v>01830</v>
          </cell>
          <cell r="L31" t="str">
            <v>Ellie Rounds-Bloom</v>
          </cell>
          <cell r="M31" t="str">
            <v>781-338-3128</v>
          </cell>
          <cell r="N31" t="str">
            <v>erounds-bloom@doe.mass.edu</v>
          </cell>
          <cell r="O31">
            <v>790</v>
          </cell>
          <cell r="P31">
            <v>7311</v>
          </cell>
        </row>
        <row r="32">
          <cell r="A32">
            <v>31</v>
          </cell>
          <cell r="B32" t="str">
            <v>01370000</v>
          </cell>
          <cell r="C32" t="str">
            <v>Holyoke</v>
          </cell>
          <cell r="D32" t="str">
            <v>Public School District</v>
          </cell>
          <cell r="E32" t="str">
            <v>Superintendent</v>
          </cell>
          <cell r="F32" t="str">
            <v>Stephen Zrike</v>
          </cell>
          <cell r="G32" t="str">
            <v>57 Suffolk Street</v>
          </cell>
          <cell r="I32" t="str">
            <v>Holyoke</v>
          </cell>
          <cell r="J32" t="str">
            <v>MA</v>
          </cell>
          <cell r="K32" t="str">
            <v>01040</v>
          </cell>
          <cell r="L32" t="str">
            <v>Alex Lilley</v>
          </cell>
          <cell r="M32" t="str">
            <v>781-338-6212</v>
          </cell>
          <cell r="N32" t="str">
            <v>alilley@doe.mass.edu</v>
          </cell>
          <cell r="O32">
            <v>1285</v>
          </cell>
          <cell r="P32">
            <v>5141</v>
          </cell>
        </row>
        <row r="33">
          <cell r="A33">
            <v>32</v>
          </cell>
          <cell r="B33" t="str">
            <v>01500000</v>
          </cell>
          <cell r="C33" t="str">
            <v>Lee</v>
          </cell>
          <cell r="D33" t="str">
            <v>Public School District</v>
          </cell>
          <cell r="E33" t="str">
            <v>Superintendent</v>
          </cell>
          <cell r="F33" t="str">
            <v>H. Eberwein</v>
          </cell>
          <cell r="G33" t="str">
            <v>300A Greylock St</v>
          </cell>
          <cell r="I33" t="str">
            <v>Lee</v>
          </cell>
          <cell r="J33" t="str">
            <v>MA</v>
          </cell>
          <cell r="K33" t="str">
            <v>01238</v>
          </cell>
          <cell r="L33" t="str">
            <v>Sue Mazzarella</v>
          </cell>
          <cell r="M33" t="str">
            <v>781-338-3587</v>
          </cell>
          <cell r="N33" t="str">
            <v>smazzarella@doe.mass.edu</v>
          </cell>
          <cell r="O33">
            <v>27</v>
          </cell>
          <cell r="P33">
            <v>673</v>
          </cell>
        </row>
        <row r="34">
          <cell r="A34">
            <v>33</v>
          </cell>
          <cell r="B34" t="str">
            <v>01510000</v>
          </cell>
          <cell r="C34" t="str">
            <v>Leicester</v>
          </cell>
          <cell r="D34" t="str">
            <v>Public School District</v>
          </cell>
          <cell r="E34" t="str">
            <v>Superintendent</v>
          </cell>
          <cell r="F34" t="str">
            <v>Marilyn Tencza</v>
          </cell>
          <cell r="G34" t="str">
            <v>1078 Main Street</v>
          </cell>
          <cell r="I34" t="str">
            <v>Leicester</v>
          </cell>
          <cell r="J34" t="str">
            <v>MA</v>
          </cell>
          <cell r="K34" t="str">
            <v>01524</v>
          </cell>
          <cell r="L34" t="str">
            <v>Aneesh Sahni</v>
          </cell>
          <cell r="M34" t="str">
            <v>781-338-3532</v>
          </cell>
          <cell r="N34" t="str">
            <v>aneesh.sahni@doe.mass.edu</v>
          </cell>
          <cell r="O34">
            <v>43</v>
          </cell>
          <cell r="P34">
            <v>1490</v>
          </cell>
        </row>
        <row r="35">
          <cell r="A35">
            <v>34</v>
          </cell>
          <cell r="B35" t="str">
            <v>01600000</v>
          </cell>
          <cell r="C35" t="str">
            <v>Lowell</v>
          </cell>
          <cell r="D35" t="str">
            <v>Public School District</v>
          </cell>
          <cell r="E35" t="str">
            <v>Superintendent</v>
          </cell>
          <cell r="F35" t="str">
            <v>Salah Khelfaoui</v>
          </cell>
          <cell r="G35" t="str">
            <v>155 Merrimack Street</v>
          </cell>
          <cell r="I35" t="str">
            <v>Lowell</v>
          </cell>
          <cell r="J35" t="str">
            <v>MA</v>
          </cell>
          <cell r="K35" t="str">
            <v>01852</v>
          </cell>
          <cell r="L35" t="str">
            <v>Deb Walker</v>
          </cell>
          <cell r="M35" t="str">
            <v>781-338-3127</v>
          </cell>
          <cell r="N35" t="str">
            <v>djwalker@doe.mass.edu</v>
          </cell>
          <cell r="O35">
            <v>3606</v>
          </cell>
          <cell r="P35">
            <v>14004</v>
          </cell>
        </row>
        <row r="36">
          <cell r="A36">
            <v>35</v>
          </cell>
          <cell r="B36" t="str">
            <v>01630000</v>
          </cell>
          <cell r="C36" t="str">
            <v>Lynn</v>
          </cell>
          <cell r="D36" t="str">
            <v>Public School District</v>
          </cell>
          <cell r="E36" t="str">
            <v>Superintendent</v>
          </cell>
          <cell r="F36" t="str">
            <v>Catherine Latham</v>
          </cell>
          <cell r="G36" t="str">
            <v>100 Bennett St</v>
          </cell>
          <cell r="I36" t="str">
            <v>Lynn</v>
          </cell>
          <cell r="J36" t="str">
            <v>MA</v>
          </cell>
          <cell r="K36" t="str">
            <v>01905</v>
          </cell>
          <cell r="L36" t="str">
            <v>Aneesh Sahni</v>
          </cell>
          <cell r="M36" t="str">
            <v>781-338-3532</v>
          </cell>
          <cell r="N36" t="str">
            <v>aneesh.sahni@doe.mass.edu</v>
          </cell>
          <cell r="O36">
            <v>3591</v>
          </cell>
          <cell r="P36">
            <v>15385</v>
          </cell>
        </row>
        <row r="37">
          <cell r="A37">
            <v>36</v>
          </cell>
          <cell r="B37" t="str">
            <v>01710000</v>
          </cell>
          <cell r="C37" t="str">
            <v>Marshfield</v>
          </cell>
          <cell r="D37" t="str">
            <v>Public School District</v>
          </cell>
          <cell r="E37" t="str">
            <v>Superintendent</v>
          </cell>
          <cell r="F37" t="str">
            <v>Jeffrey Granatino</v>
          </cell>
          <cell r="G37" t="str">
            <v>76 South River Street</v>
          </cell>
          <cell r="I37" t="str">
            <v>Marshfield</v>
          </cell>
          <cell r="J37" t="str">
            <v>MA</v>
          </cell>
          <cell r="K37" t="str">
            <v>02050</v>
          </cell>
          <cell r="L37" t="str">
            <v>Aneesh Sahni</v>
          </cell>
          <cell r="M37" t="str">
            <v>781-338-3532</v>
          </cell>
          <cell r="N37" t="str">
            <v>aneesh.sahni@doe.mass.edu</v>
          </cell>
          <cell r="O37">
            <v>42</v>
          </cell>
          <cell r="P37">
            <v>4040</v>
          </cell>
        </row>
        <row r="38">
          <cell r="A38">
            <v>37</v>
          </cell>
          <cell r="B38" t="str">
            <v>07000000</v>
          </cell>
          <cell r="C38" t="str">
            <v>Martha's Vineyard</v>
          </cell>
          <cell r="D38" t="str">
            <v>Public School District</v>
          </cell>
          <cell r="E38" t="str">
            <v>Superintendent</v>
          </cell>
          <cell r="F38" t="str">
            <v>Matthew D'Andrea</v>
          </cell>
          <cell r="G38" t="str">
            <v>4 Pine Street</v>
          </cell>
          <cell r="I38" t="str">
            <v>Vineyard Haven</v>
          </cell>
          <cell r="J38" t="str">
            <v>MA</v>
          </cell>
          <cell r="K38" t="str">
            <v>02568</v>
          </cell>
          <cell r="L38" t="str">
            <v>Sue Mazzarella</v>
          </cell>
          <cell r="M38" t="str">
            <v>781-338-3587</v>
          </cell>
          <cell r="N38" t="str">
            <v>smazzarella@doe.mass.edu</v>
          </cell>
          <cell r="O38">
            <v>64</v>
          </cell>
          <cell r="P38">
            <v>635</v>
          </cell>
        </row>
        <row r="39">
          <cell r="A39">
            <v>38</v>
          </cell>
          <cell r="B39" t="str">
            <v>01760000</v>
          </cell>
          <cell r="C39" t="str">
            <v>Medford</v>
          </cell>
          <cell r="D39" t="str">
            <v>Public School District</v>
          </cell>
          <cell r="E39" t="str">
            <v>Superintendent</v>
          </cell>
          <cell r="F39" t="str">
            <v>Roy Belson</v>
          </cell>
          <cell r="G39" t="str">
            <v>489 Winthrop Street</v>
          </cell>
          <cell r="I39" t="str">
            <v>Medford</v>
          </cell>
          <cell r="J39" t="str">
            <v>MA</v>
          </cell>
          <cell r="K39" t="str">
            <v>02155</v>
          </cell>
          <cell r="L39" t="str">
            <v>Sue Mazzarella</v>
          </cell>
          <cell r="M39" t="str">
            <v>781-338-3587</v>
          </cell>
          <cell r="N39" t="str">
            <v>smazzarella@doe.mass.edu</v>
          </cell>
          <cell r="O39">
            <v>486</v>
          </cell>
          <cell r="P39">
            <v>4230</v>
          </cell>
        </row>
        <row r="40">
          <cell r="A40">
            <v>39</v>
          </cell>
          <cell r="B40" t="str">
            <v>01810000</v>
          </cell>
          <cell r="C40" t="str">
            <v>Methuen</v>
          </cell>
          <cell r="D40" t="str">
            <v>Public School District</v>
          </cell>
          <cell r="E40" t="str">
            <v>Superintendent</v>
          </cell>
          <cell r="F40" t="str">
            <v>Judith Scannell</v>
          </cell>
          <cell r="G40" t="str">
            <v>10 Ditson Place</v>
          </cell>
          <cell r="I40" t="str">
            <v>Methuen</v>
          </cell>
          <cell r="J40" t="str">
            <v>MA</v>
          </cell>
          <cell r="K40" t="str">
            <v>01844</v>
          </cell>
          <cell r="L40" t="str">
            <v>Aneesh Sahni</v>
          </cell>
          <cell r="M40" t="str">
            <v>781-338-3532</v>
          </cell>
          <cell r="N40" t="str">
            <v>aneesh.sahni@doe.mass.edu</v>
          </cell>
          <cell r="O40">
            <v>649</v>
          </cell>
          <cell r="P40">
            <v>6868</v>
          </cell>
        </row>
        <row r="41">
          <cell r="A41">
            <v>40</v>
          </cell>
          <cell r="B41" t="str">
            <v>01850000</v>
          </cell>
          <cell r="C41" t="str">
            <v>Milford</v>
          </cell>
          <cell r="D41" t="str">
            <v>Public School District</v>
          </cell>
          <cell r="E41" t="str">
            <v>Superintendent</v>
          </cell>
          <cell r="F41" t="str">
            <v>Kevin Mcintyre</v>
          </cell>
          <cell r="G41" t="str">
            <v>31 West Fountain Street</v>
          </cell>
          <cell r="I41" t="str">
            <v>Milford</v>
          </cell>
          <cell r="J41" t="str">
            <v>MA</v>
          </cell>
          <cell r="K41" t="str">
            <v>01757</v>
          </cell>
          <cell r="L41" t="str">
            <v>Julia Foodman</v>
          </cell>
          <cell r="M41" t="str">
            <v>781-338-3577</v>
          </cell>
          <cell r="N41" t="str">
            <v>jfoodman@doe.mass.edu</v>
          </cell>
          <cell r="O41">
            <v>683</v>
          </cell>
          <cell r="P41">
            <v>4081</v>
          </cell>
        </row>
        <row r="42">
          <cell r="A42">
            <v>41</v>
          </cell>
          <cell r="B42" t="str">
            <v>08300000</v>
          </cell>
          <cell r="C42" t="str">
            <v>Minuteman Regional Vocational Technical</v>
          </cell>
          <cell r="D42" t="str">
            <v>Public School District</v>
          </cell>
          <cell r="E42" t="str">
            <v>Superintendent</v>
          </cell>
          <cell r="F42" t="str">
            <v>Edward Bouquillon</v>
          </cell>
          <cell r="G42" t="str">
            <v>758 Marrett Rd</v>
          </cell>
          <cell r="I42" t="str">
            <v>Lexington</v>
          </cell>
          <cell r="J42" t="str">
            <v>MA</v>
          </cell>
          <cell r="K42" t="str">
            <v>02421</v>
          </cell>
          <cell r="L42" t="str">
            <v>Julia Foodman</v>
          </cell>
          <cell r="M42" t="str">
            <v>781-338-3577</v>
          </cell>
          <cell r="N42" t="str">
            <v>jfoodman@doe.mass.edu</v>
          </cell>
          <cell r="O42">
            <v>8</v>
          </cell>
          <cell r="P42">
            <v>531</v>
          </cell>
        </row>
        <row r="43">
          <cell r="A43">
            <v>42</v>
          </cell>
          <cell r="B43" t="str">
            <v>08320000</v>
          </cell>
          <cell r="C43" t="str">
            <v>Montachusett Regional Vocational Technical</v>
          </cell>
          <cell r="D43" t="str">
            <v>Public School District</v>
          </cell>
          <cell r="E43" t="str">
            <v>Superintendent</v>
          </cell>
          <cell r="F43" t="str">
            <v>Sheila Harrity</v>
          </cell>
          <cell r="G43" t="str">
            <v>1050 Westminster Street</v>
          </cell>
          <cell r="I43" t="str">
            <v>Fitchburg</v>
          </cell>
          <cell r="J43" t="str">
            <v>MA</v>
          </cell>
          <cell r="K43" t="str">
            <v>01420</v>
          </cell>
          <cell r="L43" t="str">
            <v>Beth O'Connell</v>
          </cell>
          <cell r="M43" t="str">
            <v>781-338-3132</v>
          </cell>
          <cell r="N43" t="str">
            <v>EO'Connell@doe.mass.edu</v>
          </cell>
          <cell r="O43">
            <v>8</v>
          </cell>
          <cell r="P43">
            <v>1395</v>
          </cell>
        </row>
        <row r="44">
          <cell r="A44">
            <v>43</v>
          </cell>
          <cell r="B44" t="str">
            <v>08520000</v>
          </cell>
          <cell r="C44" t="str">
            <v>Nashoba Valley Regional Vocational Technical</v>
          </cell>
          <cell r="D44" t="str">
            <v>Public School District</v>
          </cell>
          <cell r="E44" t="str">
            <v>Superintendent</v>
          </cell>
          <cell r="F44" t="str">
            <v>Denise Pigeon</v>
          </cell>
          <cell r="G44" t="str">
            <v>100 Littleton Road</v>
          </cell>
          <cell r="I44" t="str">
            <v>Westford</v>
          </cell>
          <cell r="J44" t="str">
            <v>MA</v>
          </cell>
          <cell r="K44" t="str">
            <v>01886</v>
          </cell>
          <cell r="L44" t="str">
            <v>Alex Lilley</v>
          </cell>
          <cell r="M44" t="str">
            <v>781-338-6212</v>
          </cell>
          <cell r="N44" t="str">
            <v>alilley@doe.mass.edu</v>
          </cell>
          <cell r="O44">
            <v>3</v>
          </cell>
          <cell r="P44">
            <v>690</v>
          </cell>
        </row>
        <row r="45">
          <cell r="A45">
            <v>44</v>
          </cell>
          <cell r="B45" t="str">
            <v>02010000</v>
          </cell>
          <cell r="C45" t="str">
            <v>New Bedford</v>
          </cell>
          <cell r="D45" t="str">
            <v>Public School District</v>
          </cell>
          <cell r="E45" t="str">
            <v>Superintendent</v>
          </cell>
          <cell r="F45" t="str">
            <v>Pia Durkin</v>
          </cell>
          <cell r="G45" t="str">
            <v>455 County Street</v>
          </cell>
          <cell r="H45" t="str">
            <v>C/O Paul Rodrigues Administration Bldg.</v>
          </cell>
          <cell r="I45" t="str">
            <v>New Bedford</v>
          </cell>
          <cell r="J45" t="str">
            <v>MA</v>
          </cell>
          <cell r="K45" t="str">
            <v>02740</v>
          </cell>
          <cell r="L45" t="str">
            <v>Beth O'Connell</v>
          </cell>
          <cell r="M45" t="str">
            <v>781-338-3132</v>
          </cell>
          <cell r="N45" t="str">
            <v>EO'Connell@doe.mass.edu</v>
          </cell>
          <cell r="O45">
            <v>3645</v>
          </cell>
          <cell r="P45">
            <v>12116</v>
          </cell>
        </row>
        <row r="46">
          <cell r="A46">
            <v>45</v>
          </cell>
          <cell r="B46" t="str">
            <v>02070000</v>
          </cell>
          <cell r="C46" t="str">
            <v>Newton</v>
          </cell>
          <cell r="D46" t="str">
            <v>Public School District</v>
          </cell>
          <cell r="E46" t="str">
            <v>Superintendent</v>
          </cell>
          <cell r="F46" t="str">
            <v>David Fleishman</v>
          </cell>
          <cell r="G46" t="str">
            <v>100 Walnut Street</v>
          </cell>
          <cell r="I46" t="str">
            <v>Newtonville</v>
          </cell>
          <cell r="J46" t="str">
            <v>MA</v>
          </cell>
          <cell r="K46" t="str">
            <v>02460</v>
          </cell>
          <cell r="L46" t="str">
            <v>Alex Lilley</v>
          </cell>
          <cell r="M46" t="str">
            <v>781-338-6212</v>
          </cell>
          <cell r="N46" t="str">
            <v>alilley@doe.mass.edu</v>
          </cell>
          <cell r="O46">
            <v>818</v>
          </cell>
          <cell r="P46">
            <v>12683</v>
          </cell>
        </row>
        <row r="47">
          <cell r="A47">
            <v>46</v>
          </cell>
          <cell r="B47" t="str">
            <v>09150000</v>
          </cell>
          <cell r="C47" t="str">
            <v>Norfolk County Agricultural</v>
          </cell>
          <cell r="D47" t="str">
            <v>Public School District</v>
          </cell>
          <cell r="E47" t="str">
            <v>Superintendent</v>
          </cell>
          <cell r="F47" t="str">
            <v>Tammy Quinn</v>
          </cell>
          <cell r="G47" t="str">
            <v>400 Main Street</v>
          </cell>
          <cell r="I47" t="str">
            <v>Walpole</v>
          </cell>
          <cell r="J47" t="str">
            <v>MA</v>
          </cell>
          <cell r="K47" t="str">
            <v>02081</v>
          </cell>
          <cell r="L47" t="str">
            <v>Russ Fleming</v>
          </cell>
          <cell r="M47" t="str">
            <v>781-338-6529</v>
          </cell>
          <cell r="N47" t="str">
            <v>RFleming@doe.mass.edu</v>
          </cell>
          <cell r="O47">
            <v>1</v>
          </cell>
          <cell r="P47">
            <v>538</v>
          </cell>
        </row>
        <row r="48">
          <cell r="A48">
            <v>47</v>
          </cell>
          <cell r="B48" t="str">
            <v>04060000</v>
          </cell>
          <cell r="C48" t="str">
            <v>Northampton-Smith Vocational Agricultural</v>
          </cell>
          <cell r="D48" t="str">
            <v>Public School District</v>
          </cell>
          <cell r="E48" t="str">
            <v>Superintendent</v>
          </cell>
          <cell r="F48" t="str">
            <v>Andrew Linkenhoker</v>
          </cell>
          <cell r="G48" t="str">
            <v>80 Locust Street</v>
          </cell>
          <cell r="I48" t="str">
            <v>Northampton</v>
          </cell>
          <cell r="J48" t="str">
            <v>MA</v>
          </cell>
          <cell r="K48" t="str">
            <v>01060</v>
          </cell>
          <cell r="L48" t="str">
            <v>Julia Foodman</v>
          </cell>
          <cell r="M48" t="str">
            <v>781-338-3577</v>
          </cell>
          <cell r="N48" t="str">
            <v>jfoodman@doe.mass.edu</v>
          </cell>
          <cell r="O48">
            <v>6</v>
          </cell>
          <cell r="P48">
            <v>491</v>
          </cell>
        </row>
        <row r="49">
          <cell r="A49">
            <v>48</v>
          </cell>
          <cell r="B49" t="str">
            <v>08530000</v>
          </cell>
          <cell r="C49" t="str">
            <v>Northeast Metropolitan Regional Vocational Technical</v>
          </cell>
          <cell r="D49" t="str">
            <v>Public School District</v>
          </cell>
          <cell r="E49" t="str">
            <v>Superintendent</v>
          </cell>
          <cell r="F49" t="str">
            <v>David DiBarri</v>
          </cell>
          <cell r="G49" t="str">
            <v>100 Hemlock Rd</v>
          </cell>
          <cell r="I49" t="str">
            <v>Wakefield</v>
          </cell>
          <cell r="J49" t="str">
            <v>MA</v>
          </cell>
          <cell r="K49" t="str">
            <v>01880</v>
          </cell>
          <cell r="L49" t="str">
            <v>Ellie Rounds-Bloom</v>
          </cell>
          <cell r="M49" t="str">
            <v>781-338-3128</v>
          </cell>
          <cell r="N49" t="str">
            <v>erounds-bloom@doe.mass.edu</v>
          </cell>
          <cell r="O49">
            <v>45</v>
          </cell>
          <cell r="P49">
            <v>1231</v>
          </cell>
        </row>
        <row r="50">
          <cell r="A50">
            <v>49</v>
          </cell>
          <cell r="B50" t="str">
            <v>08510000</v>
          </cell>
          <cell r="C50" t="str">
            <v>Northern Berkshire Regional Vocational Technical</v>
          </cell>
          <cell r="D50" t="str">
            <v>Public School District</v>
          </cell>
          <cell r="E50" t="str">
            <v>Superintendent</v>
          </cell>
          <cell r="F50" t="str">
            <v>James Brosnan</v>
          </cell>
          <cell r="G50" t="str">
            <v>70 Hodges Cross Rd</v>
          </cell>
          <cell r="I50" t="str">
            <v>North Adams</v>
          </cell>
          <cell r="J50" t="str">
            <v>MA</v>
          </cell>
          <cell r="K50" t="str">
            <v>01247</v>
          </cell>
          <cell r="L50" t="str">
            <v>Sue Mazzarella</v>
          </cell>
          <cell r="M50" t="str">
            <v>781-338-3587</v>
          </cell>
          <cell r="N50" t="str">
            <v>smazzarella@doe.mass.edu</v>
          </cell>
          <cell r="O50">
            <v>0</v>
          </cell>
          <cell r="P50">
            <v>486</v>
          </cell>
        </row>
        <row r="51">
          <cell r="A51">
            <v>50</v>
          </cell>
          <cell r="B51" t="str">
            <v>08550000</v>
          </cell>
          <cell r="C51" t="str">
            <v>Old Colony Regional Vocational Technical</v>
          </cell>
          <cell r="D51" t="str">
            <v>Public School District</v>
          </cell>
          <cell r="E51" t="str">
            <v>Superintendent</v>
          </cell>
          <cell r="F51" t="str">
            <v>Aaron Polansky</v>
          </cell>
          <cell r="G51" t="str">
            <v>476 North Avenue</v>
          </cell>
          <cell r="I51" t="str">
            <v>Rochester</v>
          </cell>
          <cell r="J51" t="str">
            <v>MA</v>
          </cell>
          <cell r="K51" t="str">
            <v>02770</v>
          </cell>
          <cell r="L51" t="str">
            <v>Aneesh Sahni</v>
          </cell>
          <cell r="M51" t="str">
            <v>781-338-3532</v>
          </cell>
          <cell r="N51" t="str">
            <v>aneesh.sahni@doe.mass.edu</v>
          </cell>
          <cell r="O51">
            <v>1</v>
          </cell>
          <cell r="P51">
            <v>531</v>
          </cell>
        </row>
        <row r="52">
          <cell r="A52">
            <v>51</v>
          </cell>
          <cell r="B52" t="str">
            <v>08600000</v>
          </cell>
          <cell r="C52" t="str">
            <v>Pathfinder Regional Vocational Technical</v>
          </cell>
          <cell r="D52" t="str">
            <v>Public School District</v>
          </cell>
          <cell r="E52" t="str">
            <v>Superintendent</v>
          </cell>
          <cell r="F52" t="str">
            <v>Gerald Paist</v>
          </cell>
          <cell r="G52" t="str">
            <v>240 Sykes Street</v>
          </cell>
          <cell r="I52" t="str">
            <v>Palmer</v>
          </cell>
          <cell r="J52" t="str">
            <v>MA</v>
          </cell>
          <cell r="K52" t="str">
            <v>01069</v>
          </cell>
          <cell r="L52" t="str">
            <v>Deb Walker</v>
          </cell>
          <cell r="M52" t="str">
            <v>781-338-3127</v>
          </cell>
          <cell r="N52" t="str">
            <v>djwalker@doe.mass.edu</v>
          </cell>
          <cell r="O52">
            <v>0</v>
          </cell>
          <cell r="P52">
            <v>620</v>
          </cell>
        </row>
        <row r="53">
          <cell r="A53">
            <v>52</v>
          </cell>
          <cell r="B53" t="str">
            <v>02290000</v>
          </cell>
          <cell r="C53" t="str">
            <v>Peabody</v>
          </cell>
          <cell r="D53" t="str">
            <v>Public School District</v>
          </cell>
          <cell r="E53" t="str">
            <v>Superintendent</v>
          </cell>
          <cell r="F53" t="str">
            <v>Herbert Levine</v>
          </cell>
          <cell r="G53" t="str">
            <v>27 Lowell Street</v>
          </cell>
          <cell r="I53" t="str">
            <v>Peabody</v>
          </cell>
          <cell r="J53" t="str">
            <v>MA</v>
          </cell>
          <cell r="K53" t="str">
            <v>01960</v>
          </cell>
          <cell r="L53" t="str">
            <v>Sue Mazzarella</v>
          </cell>
          <cell r="M53" t="str">
            <v>781-338-3587</v>
          </cell>
          <cell r="N53" t="str">
            <v>smazzarella@doe.mass.edu</v>
          </cell>
          <cell r="O53">
            <v>436</v>
          </cell>
          <cell r="P53">
            <v>5655</v>
          </cell>
        </row>
        <row r="54">
          <cell r="A54">
            <v>53</v>
          </cell>
          <cell r="B54" t="str">
            <v>02360000</v>
          </cell>
          <cell r="C54" t="str">
            <v>Pittsfield</v>
          </cell>
          <cell r="D54" t="str">
            <v>Public School District</v>
          </cell>
          <cell r="E54" t="str">
            <v>Superintendent</v>
          </cell>
          <cell r="F54" t="str">
            <v>Jason Mccandless</v>
          </cell>
          <cell r="G54" t="str">
            <v>269 First Street</v>
          </cell>
          <cell r="I54" t="str">
            <v>Pittsfield</v>
          </cell>
          <cell r="J54" t="str">
            <v>MA</v>
          </cell>
          <cell r="K54" t="str">
            <v>01201</v>
          </cell>
          <cell r="L54" t="str">
            <v>Beth O'Connell</v>
          </cell>
          <cell r="M54" t="str">
            <v>781-338-3132</v>
          </cell>
          <cell r="N54" t="str">
            <v>EO'Connell@doe.mass.edu</v>
          </cell>
          <cell r="O54">
            <v>215</v>
          </cell>
          <cell r="P54">
            <v>5333</v>
          </cell>
        </row>
        <row r="55">
          <cell r="A55">
            <v>54</v>
          </cell>
          <cell r="B55" t="str">
            <v>02390000</v>
          </cell>
          <cell r="C55" t="str">
            <v>Plymouth</v>
          </cell>
          <cell r="D55" t="str">
            <v>Public School District</v>
          </cell>
          <cell r="E55" t="str">
            <v>Superintendent</v>
          </cell>
          <cell r="F55" t="str">
            <v>Gary Maestas</v>
          </cell>
          <cell r="G55" t="str">
            <v>253 South Meadow Rd</v>
          </cell>
          <cell r="I55" t="str">
            <v>Plymouth</v>
          </cell>
          <cell r="J55" t="str">
            <v>MA</v>
          </cell>
          <cell r="K55" t="str">
            <v>02360</v>
          </cell>
          <cell r="L55" t="str">
            <v>Sue Mazzarella</v>
          </cell>
          <cell r="M55" t="str">
            <v>781-338-3587</v>
          </cell>
          <cell r="N55" t="str">
            <v>smazzarella@doe.mass.edu</v>
          </cell>
          <cell r="O55">
            <v>91</v>
          </cell>
          <cell r="P55">
            <v>7364</v>
          </cell>
        </row>
        <row r="56">
          <cell r="A56">
            <v>55</v>
          </cell>
          <cell r="B56" t="str">
            <v>02430000</v>
          </cell>
          <cell r="C56" t="str">
            <v>Quincy</v>
          </cell>
          <cell r="D56" t="str">
            <v>Public School District</v>
          </cell>
          <cell r="E56" t="str">
            <v>Superintendent</v>
          </cell>
          <cell r="F56" t="str">
            <v>Richard Decristofaro</v>
          </cell>
          <cell r="G56" t="str">
            <v>34 Coddington Street</v>
          </cell>
          <cell r="I56" t="str">
            <v>Quincy</v>
          </cell>
          <cell r="J56" t="str">
            <v>MA</v>
          </cell>
          <cell r="K56" t="str">
            <v>02169</v>
          </cell>
          <cell r="L56" t="str">
            <v>Deb Walker</v>
          </cell>
          <cell r="M56" t="str">
            <v>781-338-3127</v>
          </cell>
          <cell r="N56" t="str">
            <v>djwalker@doe.mass.edu</v>
          </cell>
          <cell r="O56">
            <v>1544</v>
          </cell>
          <cell r="P56">
            <v>9048</v>
          </cell>
        </row>
        <row r="57">
          <cell r="A57">
            <v>56</v>
          </cell>
          <cell r="B57" t="str">
            <v>02580000</v>
          </cell>
          <cell r="C57" t="str">
            <v>Salem</v>
          </cell>
          <cell r="D57" t="str">
            <v>Public School District</v>
          </cell>
          <cell r="E57" t="str">
            <v>Superintendent</v>
          </cell>
          <cell r="F57" t="str">
            <v>Margarita Ruiz</v>
          </cell>
          <cell r="G57" t="str">
            <v>29 Highland Avenue</v>
          </cell>
          <cell r="I57" t="str">
            <v>Salem</v>
          </cell>
          <cell r="J57" t="str">
            <v>MA</v>
          </cell>
          <cell r="K57" t="str">
            <v>01970</v>
          </cell>
          <cell r="L57" t="str">
            <v>Aneesh Sahni</v>
          </cell>
          <cell r="M57" t="str">
            <v>781-338-3532</v>
          </cell>
          <cell r="N57" t="str">
            <v>aneesh.sahni@doe.mass.edu</v>
          </cell>
          <cell r="O57">
            <v>488</v>
          </cell>
          <cell r="P57">
            <v>3646</v>
          </cell>
        </row>
        <row r="58">
          <cell r="A58">
            <v>57</v>
          </cell>
          <cell r="B58" t="str">
            <v>08710000</v>
          </cell>
          <cell r="C58" t="str">
            <v>Shawsheen Valley Regional Vocational Technical</v>
          </cell>
          <cell r="D58" t="str">
            <v>Public School District</v>
          </cell>
          <cell r="E58" t="str">
            <v>Superintendent</v>
          </cell>
          <cell r="F58" t="str">
            <v>Timothy Broadrick</v>
          </cell>
          <cell r="G58" t="str">
            <v>100 Cook Street</v>
          </cell>
          <cell r="I58" t="str">
            <v>Billerica</v>
          </cell>
          <cell r="J58" t="str">
            <v>MA</v>
          </cell>
          <cell r="K58" t="str">
            <v>01821</v>
          </cell>
          <cell r="L58" t="str">
            <v>Russ Fleming</v>
          </cell>
          <cell r="M58" t="str">
            <v>781-338-6529</v>
          </cell>
          <cell r="N58" t="str">
            <v>RFleming@doe.mass.edu</v>
          </cell>
          <cell r="O58">
            <v>0</v>
          </cell>
          <cell r="P58">
            <v>1311</v>
          </cell>
        </row>
        <row r="59">
          <cell r="A59">
            <v>58</v>
          </cell>
          <cell r="B59" t="str">
            <v>07600000</v>
          </cell>
          <cell r="C59" t="str">
            <v>Silver Lake</v>
          </cell>
          <cell r="D59" t="str">
            <v>Public School District</v>
          </cell>
          <cell r="E59" t="str">
            <v>Superintendent</v>
          </cell>
          <cell r="F59" t="str">
            <v>Joy Blackwood</v>
          </cell>
          <cell r="G59" t="str">
            <v>250 Pembroke Street</v>
          </cell>
          <cell r="I59" t="str">
            <v>Kingston</v>
          </cell>
          <cell r="J59" t="str">
            <v>MA</v>
          </cell>
          <cell r="K59" t="str">
            <v>02364</v>
          </cell>
          <cell r="L59" t="str">
            <v>Deb Walker</v>
          </cell>
          <cell r="M59" t="str">
            <v>781-338-3127</v>
          </cell>
          <cell r="N59" t="str">
            <v>djwalker@doe.mass.edu</v>
          </cell>
          <cell r="O59">
            <v>5</v>
          </cell>
          <cell r="P59">
            <v>1737</v>
          </cell>
        </row>
        <row r="60">
          <cell r="A60">
            <v>59</v>
          </cell>
          <cell r="B60" t="str">
            <v>02740000</v>
          </cell>
          <cell r="C60" t="str">
            <v>Somerville</v>
          </cell>
          <cell r="D60" t="str">
            <v>Public School District</v>
          </cell>
          <cell r="E60" t="str">
            <v>Superintendent</v>
          </cell>
          <cell r="F60" t="str">
            <v>Mary Skipper</v>
          </cell>
          <cell r="G60" t="str">
            <v>8 Bonair Street</v>
          </cell>
          <cell r="I60" t="str">
            <v>Somerville</v>
          </cell>
          <cell r="J60" t="str">
            <v>MA</v>
          </cell>
          <cell r="K60" t="str">
            <v>02145</v>
          </cell>
          <cell r="L60" t="str">
            <v>Aneesh Sahni</v>
          </cell>
          <cell r="M60" t="str">
            <v>781-338-3532</v>
          </cell>
          <cell r="N60" t="str">
            <v>aneesh.sahni@doe.mass.edu</v>
          </cell>
          <cell r="O60">
            <v>896</v>
          </cell>
          <cell r="P60">
            <v>4544</v>
          </cell>
        </row>
        <row r="61">
          <cell r="A61">
            <v>60</v>
          </cell>
          <cell r="B61" t="str">
            <v>08290000</v>
          </cell>
          <cell r="C61" t="str">
            <v>South Middlesex Regional Vocational Technical</v>
          </cell>
          <cell r="D61" t="str">
            <v>Public School District</v>
          </cell>
          <cell r="E61" t="str">
            <v>Superintendent</v>
          </cell>
          <cell r="F61" t="str">
            <v>Jonathan Evans</v>
          </cell>
          <cell r="G61" t="str">
            <v>750 Winter Street</v>
          </cell>
          <cell r="I61" t="str">
            <v>Framingham</v>
          </cell>
          <cell r="J61" t="str">
            <v>MA</v>
          </cell>
          <cell r="K61" t="str">
            <v>01702</v>
          </cell>
          <cell r="L61" t="str">
            <v>Russ Fleming</v>
          </cell>
          <cell r="M61" t="str">
            <v>781-338-6529</v>
          </cell>
          <cell r="N61" t="str">
            <v>RFleming@doe.mass.edu</v>
          </cell>
          <cell r="O61">
            <v>69</v>
          </cell>
          <cell r="P61">
            <v>720</v>
          </cell>
        </row>
        <row r="62">
          <cell r="A62">
            <v>61</v>
          </cell>
          <cell r="B62" t="str">
            <v>08730000</v>
          </cell>
          <cell r="C62" t="str">
            <v>South Shore Regional Vocational Technical</v>
          </cell>
          <cell r="D62" t="str">
            <v>Public School District</v>
          </cell>
          <cell r="E62" t="str">
            <v>Superintendent</v>
          </cell>
          <cell r="F62" t="str">
            <v>Thomas Hickey</v>
          </cell>
          <cell r="G62" t="str">
            <v>476 Webster Street</v>
          </cell>
          <cell r="I62" t="str">
            <v>Hanover</v>
          </cell>
          <cell r="J62" t="str">
            <v>MA</v>
          </cell>
          <cell r="K62" t="str">
            <v>02339</v>
          </cell>
          <cell r="L62" t="str">
            <v>Beth O'Connell</v>
          </cell>
          <cell r="M62" t="str">
            <v>781-338-3132</v>
          </cell>
          <cell r="N62" t="str">
            <v>EO'Connell@doe.mass.edu</v>
          </cell>
          <cell r="O62">
            <v>0</v>
          </cell>
          <cell r="P62">
            <v>636</v>
          </cell>
        </row>
        <row r="63">
          <cell r="A63">
            <v>62</v>
          </cell>
          <cell r="B63" t="str">
            <v>08720000</v>
          </cell>
          <cell r="C63" t="str">
            <v>Southeastern Regional Vocational Technical</v>
          </cell>
          <cell r="D63" t="str">
            <v>Public School District</v>
          </cell>
          <cell r="E63" t="str">
            <v>Superintendent</v>
          </cell>
          <cell r="F63" t="str">
            <v>Luis Lopes</v>
          </cell>
          <cell r="G63" t="str">
            <v>250 Foundry Street</v>
          </cell>
          <cell r="I63" t="str">
            <v>South Easton</v>
          </cell>
          <cell r="J63" t="str">
            <v>MA</v>
          </cell>
          <cell r="K63" t="str">
            <v>02375</v>
          </cell>
          <cell r="L63" t="str">
            <v>Julia Foodman</v>
          </cell>
          <cell r="M63" t="str">
            <v>781-338-3577</v>
          </cell>
          <cell r="N63" t="str">
            <v>jfoodman@doe.mass.edu</v>
          </cell>
          <cell r="O63">
            <v>15</v>
          </cell>
          <cell r="P63">
            <v>1409</v>
          </cell>
        </row>
        <row r="64">
          <cell r="A64">
            <v>63</v>
          </cell>
          <cell r="B64" t="str">
            <v>07650000</v>
          </cell>
          <cell r="C64" t="str">
            <v>Southern Berkshire</v>
          </cell>
          <cell r="D64" t="str">
            <v>Public School District</v>
          </cell>
          <cell r="E64" t="str">
            <v>Superintendent</v>
          </cell>
          <cell r="F64" t="str">
            <v>Beth Regulbuto</v>
          </cell>
          <cell r="G64" t="str">
            <v>PO BOX 339</v>
          </cell>
          <cell r="I64" t="str">
            <v>Sheffield</v>
          </cell>
          <cell r="J64" t="str">
            <v>MA</v>
          </cell>
          <cell r="K64" t="str">
            <v>01257</v>
          </cell>
          <cell r="L64" t="str">
            <v>Alex Lilley</v>
          </cell>
          <cell r="M64" t="str">
            <v>781-338-6212</v>
          </cell>
          <cell r="N64" t="str">
            <v>alilley@doe.mass.edu</v>
          </cell>
          <cell r="O64">
            <v>11</v>
          </cell>
          <cell r="P64">
            <v>646</v>
          </cell>
        </row>
        <row r="65">
          <cell r="A65">
            <v>64</v>
          </cell>
          <cell r="B65" t="str">
            <v>08760000</v>
          </cell>
          <cell r="C65" t="str">
            <v>Southern Worcester County Regional Vocational Technical</v>
          </cell>
          <cell r="D65" t="str">
            <v>Public School District</v>
          </cell>
          <cell r="E65" t="str">
            <v>Superintendent</v>
          </cell>
          <cell r="F65" t="str">
            <v>John LaFleche</v>
          </cell>
          <cell r="G65" t="str">
            <v>57 Old Muggett Hill Road</v>
          </cell>
          <cell r="I65" t="str">
            <v>Charlton</v>
          </cell>
          <cell r="J65" t="str">
            <v>MA</v>
          </cell>
          <cell r="K65" t="str">
            <v>01507</v>
          </cell>
          <cell r="L65" t="str">
            <v>Sue Mazzarella</v>
          </cell>
          <cell r="M65" t="str">
            <v>781-338-3587</v>
          </cell>
          <cell r="N65" t="str">
            <v>smazzarella@doe.mass.edu</v>
          </cell>
          <cell r="O65">
            <v>2</v>
          </cell>
          <cell r="P65">
            <v>1103</v>
          </cell>
        </row>
        <row r="66">
          <cell r="A66">
            <v>65</v>
          </cell>
          <cell r="B66" t="str">
            <v>07670000</v>
          </cell>
          <cell r="C66" t="str">
            <v>Spencer-E Brookfield</v>
          </cell>
          <cell r="D66" t="str">
            <v>Public School District</v>
          </cell>
          <cell r="E66" t="str">
            <v>Superintendent</v>
          </cell>
          <cell r="F66" t="str">
            <v>Jodi Bourassa</v>
          </cell>
          <cell r="G66" t="str">
            <v>306 Main Street</v>
          </cell>
          <cell r="I66" t="str">
            <v>Spencer</v>
          </cell>
          <cell r="J66" t="str">
            <v>MA</v>
          </cell>
          <cell r="K66" t="str">
            <v>01562</v>
          </cell>
          <cell r="L66" t="str">
            <v>Aneesh Sahni</v>
          </cell>
          <cell r="M66" t="str">
            <v>781-338-3532</v>
          </cell>
          <cell r="N66" t="str">
            <v>aneesh.sahni@doe.mass.edu</v>
          </cell>
          <cell r="O66">
            <v>39</v>
          </cell>
          <cell r="P66">
            <v>1337</v>
          </cell>
        </row>
        <row r="67">
          <cell r="A67">
            <v>66</v>
          </cell>
          <cell r="B67" t="str">
            <v>02810000</v>
          </cell>
          <cell r="C67" t="str">
            <v>Springfield</v>
          </cell>
          <cell r="D67" t="str">
            <v>Public School District</v>
          </cell>
          <cell r="E67" t="str">
            <v>Superintendent</v>
          </cell>
          <cell r="F67" t="str">
            <v>Daniel Warwick</v>
          </cell>
          <cell r="G67" t="str">
            <v>1550 Main Street</v>
          </cell>
          <cell r="I67" t="str">
            <v>Springfield</v>
          </cell>
          <cell r="J67" t="str">
            <v>MA</v>
          </cell>
          <cell r="K67" t="str">
            <v>01103</v>
          </cell>
          <cell r="L67" t="str">
            <v>Alex Lilley</v>
          </cell>
          <cell r="M67" t="str">
            <v>781-338-6212</v>
          </cell>
          <cell r="N67" t="str">
            <v>alilley@doe.mass.edu</v>
          </cell>
          <cell r="O67">
            <v>4340</v>
          </cell>
          <cell r="P67">
            <v>24371</v>
          </cell>
        </row>
        <row r="68">
          <cell r="A68">
            <v>67</v>
          </cell>
          <cell r="B68" t="str">
            <v>02840000</v>
          </cell>
          <cell r="C68" t="str">
            <v>Stoneham</v>
          </cell>
          <cell r="D68" t="str">
            <v>Public School District</v>
          </cell>
          <cell r="E68" t="str">
            <v>Superintendent</v>
          </cell>
          <cell r="F68" t="str">
            <v>John Macero</v>
          </cell>
          <cell r="G68" t="str">
            <v>149 Franklin Street</v>
          </cell>
          <cell r="I68" t="str">
            <v>Stoneham</v>
          </cell>
          <cell r="J68" t="str">
            <v>MA</v>
          </cell>
          <cell r="K68" t="str">
            <v>02180</v>
          </cell>
          <cell r="L68" t="str">
            <v>Julia Foodman</v>
          </cell>
          <cell r="M68" t="str">
            <v>781-338-3577</v>
          </cell>
          <cell r="N68" t="str">
            <v>jfoodman@doe.mass.edu</v>
          </cell>
          <cell r="O68">
            <v>80</v>
          </cell>
          <cell r="P68">
            <v>2253</v>
          </cell>
        </row>
        <row r="69">
          <cell r="A69">
            <v>68</v>
          </cell>
          <cell r="B69" t="str">
            <v>07700000</v>
          </cell>
          <cell r="C69" t="str">
            <v>Tantasqua</v>
          </cell>
          <cell r="D69" t="str">
            <v>Public School District</v>
          </cell>
          <cell r="E69" t="str">
            <v>Superintendent</v>
          </cell>
          <cell r="F69" t="str">
            <v>Erin Nosek</v>
          </cell>
          <cell r="G69" t="str">
            <v>320A Brookfield Rd</v>
          </cell>
          <cell r="I69" t="str">
            <v>Fiskdale</v>
          </cell>
          <cell r="J69" t="str">
            <v>MA</v>
          </cell>
          <cell r="K69" t="str">
            <v>01518</v>
          </cell>
          <cell r="L69" t="str">
            <v>Russ Fleming</v>
          </cell>
          <cell r="M69" t="str">
            <v>781-338-6529</v>
          </cell>
          <cell r="N69" t="str">
            <v>RFleming@doe.mass.edu</v>
          </cell>
          <cell r="O69">
            <v>4</v>
          </cell>
          <cell r="P69">
            <v>1775</v>
          </cell>
        </row>
        <row r="70">
          <cell r="A70">
            <v>69</v>
          </cell>
          <cell r="B70" t="str">
            <v>02930000</v>
          </cell>
          <cell r="C70" t="str">
            <v>Taunton</v>
          </cell>
          <cell r="D70" t="str">
            <v>Public School District</v>
          </cell>
          <cell r="E70" t="str">
            <v>Superintendent</v>
          </cell>
          <cell r="F70" t="str">
            <v>Julie Hackett</v>
          </cell>
          <cell r="G70" t="str">
            <v>215 Harris Street</v>
          </cell>
          <cell r="I70" t="str">
            <v>Taunton</v>
          </cell>
          <cell r="J70" t="str">
            <v>MA</v>
          </cell>
          <cell r="K70" t="str">
            <v>02780</v>
          </cell>
          <cell r="L70" t="str">
            <v>Julia Foodman</v>
          </cell>
          <cell r="M70" t="str">
            <v>781-338-3577</v>
          </cell>
          <cell r="N70" t="str">
            <v>jfoodman@doe.mass.edu</v>
          </cell>
          <cell r="O70">
            <v>366</v>
          </cell>
          <cell r="P70">
            <v>7755</v>
          </cell>
        </row>
        <row r="71">
          <cell r="A71">
            <v>70</v>
          </cell>
          <cell r="B71" t="str">
            <v>08780000</v>
          </cell>
          <cell r="C71" t="str">
            <v>Tri-County Regional Vocational Technical</v>
          </cell>
          <cell r="D71" t="str">
            <v>Public School District</v>
          </cell>
          <cell r="E71" t="str">
            <v>Superintendent</v>
          </cell>
          <cell r="F71" t="str">
            <v>Stephen Dockray</v>
          </cell>
          <cell r="G71" t="str">
            <v>147 Pond Street</v>
          </cell>
          <cell r="I71" t="str">
            <v>Franklin</v>
          </cell>
          <cell r="J71" t="str">
            <v>MA</v>
          </cell>
          <cell r="K71" t="str">
            <v>02038</v>
          </cell>
          <cell r="L71" t="str">
            <v>Alex Lilley</v>
          </cell>
          <cell r="M71" t="str">
            <v>781-338-6212</v>
          </cell>
          <cell r="N71" t="str">
            <v>alilley@doe.mass.edu</v>
          </cell>
          <cell r="O71">
            <v>3</v>
          </cell>
          <cell r="P71">
            <v>975</v>
          </cell>
        </row>
        <row r="72">
          <cell r="A72">
            <v>71</v>
          </cell>
          <cell r="B72" t="str">
            <v>08790000</v>
          </cell>
          <cell r="C72" t="str">
            <v>Upper Cape Cod Regional Vocational Technical</v>
          </cell>
          <cell r="D72" t="str">
            <v>Public School District</v>
          </cell>
          <cell r="E72" t="str">
            <v>Superintendent</v>
          </cell>
          <cell r="F72" t="str">
            <v>Robert Dutch</v>
          </cell>
          <cell r="G72" t="str">
            <v>220 Sandwich Rd</v>
          </cell>
          <cell r="I72" t="str">
            <v>Bourne</v>
          </cell>
          <cell r="J72" t="str">
            <v>MA</v>
          </cell>
          <cell r="K72" t="str">
            <v>02532</v>
          </cell>
          <cell r="L72" t="str">
            <v>Ellie Rounds-Bloom</v>
          </cell>
          <cell r="M72" t="str">
            <v>781-338-3128</v>
          </cell>
          <cell r="N72" t="str">
            <v>erounds-bloom@doe.mass.edu</v>
          </cell>
          <cell r="O72">
            <v>0</v>
          </cell>
          <cell r="P72">
            <v>698</v>
          </cell>
        </row>
        <row r="73">
          <cell r="A73">
            <v>72</v>
          </cell>
          <cell r="B73" t="str">
            <v>03080000</v>
          </cell>
          <cell r="C73" t="str">
            <v>Waltham</v>
          </cell>
          <cell r="D73" t="str">
            <v>Public School District</v>
          </cell>
          <cell r="E73" t="str">
            <v>Superintendent</v>
          </cell>
          <cell r="F73" t="str">
            <v>Drew Echelson</v>
          </cell>
          <cell r="G73" t="str">
            <v>617 Lexington Street</v>
          </cell>
          <cell r="I73" t="str">
            <v>Waltham</v>
          </cell>
          <cell r="J73" t="str">
            <v>MA</v>
          </cell>
          <cell r="K73" t="str">
            <v>02452</v>
          </cell>
          <cell r="L73" t="str">
            <v>Sue Mazzarella</v>
          </cell>
          <cell r="M73" t="str">
            <v>781-338-3587</v>
          </cell>
          <cell r="N73" t="str">
            <v>smazzarella@doe.mass.edu</v>
          </cell>
          <cell r="O73">
            <v>1260</v>
          </cell>
          <cell r="P73">
            <v>5447</v>
          </cell>
        </row>
        <row r="74">
          <cell r="A74">
            <v>73</v>
          </cell>
          <cell r="B74" t="str">
            <v>03100000</v>
          </cell>
          <cell r="C74" t="str">
            <v>Wareham</v>
          </cell>
          <cell r="D74" t="str">
            <v>Public School District</v>
          </cell>
          <cell r="E74" t="str">
            <v>Superintendent</v>
          </cell>
          <cell r="F74" t="str">
            <v>Kimberly Shaver-Hood</v>
          </cell>
          <cell r="G74" t="str">
            <v>48 Marion Road</v>
          </cell>
          <cell r="I74" t="str">
            <v>Wareham</v>
          </cell>
          <cell r="J74" t="str">
            <v>MA</v>
          </cell>
          <cell r="K74" t="str">
            <v>02571</v>
          </cell>
          <cell r="L74" t="str">
            <v>Ellie Rounds-Bloom</v>
          </cell>
          <cell r="M74" t="str">
            <v>781-338-3128</v>
          </cell>
          <cell r="N74" t="str">
            <v>erounds-bloom@doe.mass.edu</v>
          </cell>
          <cell r="O74">
            <v>25</v>
          </cell>
          <cell r="P74">
            <v>2217</v>
          </cell>
        </row>
        <row r="75">
          <cell r="A75">
            <v>74</v>
          </cell>
          <cell r="B75" t="str">
            <v>03140000</v>
          </cell>
          <cell r="C75" t="str">
            <v>Watertown</v>
          </cell>
          <cell r="D75" t="str">
            <v>Public School District</v>
          </cell>
          <cell r="E75" t="str">
            <v>Superintendent</v>
          </cell>
          <cell r="F75" t="str">
            <v>Deanne Galdston</v>
          </cell>
          <cell r="G75" t="str">
            <v>30 Common Street</v>
          </cell>
          <cell r="I75" t="str">
            <v>Watertown</v>
          </cell>
          <cell r="J75" t="str">
            <v>MA</v>
          </cell>
          <cell r="K75" t="str">
            <v>02472</v>
          </cell>
          <cell r="L75" t="str">
            <v>Aneesh Sahni</v>
          </cell>
          <cell r="M75" t="str">
            <v>781-338-3532</v>
          </cell>
          <cell r="N75" t="str">
            <v>aneesh.sahni@doe.mass.edu</v>
          </cell>
          <cell r="O75">
            <v>317</v>
          </cell>
          <cell r="P75">
            <v>2453</v>
          </cell>
        </row>
        <row r="76">
          <cell r="A76">
            <v>75</v>
          </cell>
          <cell r="B76" t="str">
            <v>03250000</v>
          </cell>
          <cell r="C76" t="str">
            <v>Westfield</v>
          </cell>
          <cell r="D76" t="str">
            <v>Public School District</v>
          </cell>
          <cell r="E76" t="str">
            <v>Superintendent</v>
          </cell>
          <cell r="F76" t="str">
            <v>Stefan Czaporowski</v>
          </cell>
          <cell r="G76" t="str">
            <v>94 North Elm Street</v>
          </cell>
          <cell r="H76" t="str">
            <v>Suite 101</v>
          </cell>
          <cell r="I76" t="str">
            <v>Westfield</v>
          </cell>
          <cell r="J76" t="str">
            <v>MA</v>
          </cell>
          <cell r="K76" t="str">
            <v>01085</v>
          </cell>
          <cell r="L76" t="str">
            <v>Alex Lilley</v>
          </cell>
          <cell r="M76" t="str">
            <v>781-338-6212</v>
          </cell>
          <cell r="N76" t="str">
            <v>alilley@doe.mass.edu</v>
          </cell>
          <cell r="O76">
            <v>317</v>
          </cell>
          <cell r="P76">
            <v>5256</v>
          </cell>
        </row>
        <row r="77">
          <cell r="A77">
            <v>76</v>
          </cell>
          <cell r="B77" t="str">
            <v>03360000</v>
          </cell>
          <cell r="C77" t="str">
            <v>Weymouth</v>
          </cell>
          <cell r="D77" t="str">
            <v>Public School District</v>
          </cell>
          <cell r="E77" t="str">
            <v>Superintendent</v>
          </cell>
          <cell r="F77" t="str">
            <v>Jennifer Curtis-Whipple</v>
          </cell>
          <cell r="G77" t="str">
            <v>111 Middle Street</v>
          </cell>
          <cell r="I77" t="str">
            <v>Weymouth</v>
          </cell>
          <cell r="J77" t="str">
            <v>MA</v>
          </cell>
          <cell r="K77" t="str">
            <v>02189</v>
          </cell>
          <cell r="L77" t="str">
            <v>Ellie Rounds-Bloom</v>
          </cell>
          <cell r="M77" t="str">
            <v>781-338-3128</v>
          </cell>
          <cell r="N77" t="str">
            <v>erounds-bloom@doe.mass.edu</v>
          </cell>
          <cell r="O77">
            <v>232</v>
          </cell>
          <cell r="P77">
            <v>5813</v>
          </cell>
        </row>
        <row r="78">
          <cell r="A78">
            <v>77</v>
          </cell>
          <cell r="B78" t="str">
            <v>08850000</v>
          </cell>
          <cell r="C78" t="str">
            <v>Whittier Regional Vocational Technical</v>
          </cell>
          <cell r="D78" t="str">
            <v>Public School District</v>
          </cell>
          <cell r="E78" t="str">
            <v>Superintendent</v>
          </cell>
          <cell r="F78" t="str">
            <v>Maureen Lynch</v>
          </cell>
          <cell r="G78" t="str">
            <v>115 Amesbury Line Rd</v>
          </cell>
          <cell r="I78" t="str">
            <v>Haverhill</v>
          </cell>
          <cell r="J78" t="str">
            <v>MA</v>
          </cell>
          <cell r="K78" t="str">
            <v>01830</v>
          </cell>
          <cell r="L78" t="str">
            <v>Aneesh Sahni</v>
          </cell>
          <cell r="M78" t="str">
            <v>781-338-3532</v>
          </cell>
          <cell r="N78" t="str">
            <v>aneesh.sahni@doe.mass.edu</v>
          </cell>
          <cell r="O78">
            <v>13</v>
          </cell>
          <cell r="P78">
            <v>1247</v>
          </cell>
        </row>
        <row r="79">
          <cell r="A79">
            <v>78</v>
          </cell>
          <cell r="B79" t="str">
            <v>03480000</v>
          </cell>
          <cell r="C79" t="str">
            <v>Worcester</v>
          </cell>
          <cell r="D79" t="str">
            <v>Public School District</v>
          </cell>
          <cell r="E79" t="str">
            <v>Superintendent</v>
          </cell>
          <cell r="F79" t="str">
            <v>Maureen Binienda</v>
          </cell>
          <cell r="G79" t="str">
            <v>20 Irving Street</v>
          </cell>
          <cell r="I79" t="str">
            <v>Worcester</v>
          </cell>
          <cell r="J79" t="str">
            <v>MA</v>
          </cell>
          <cell r="K79" t="str">
            <v>01609</v>
          </cell>
          <cell r="L79" t="str">
            <v>Russ Fleming</v>
          </cell>
          <cell r="M79" t="str">
            <v>781-338-6529</v>
          </cell>
          <cell r="N79" t="str">
            <v>RFleming@doe.mass.edu</v>
          </cell>
          <cell r="O79">
            <v>7958</v>
          </cell>
          <cell r="P79">
            <v>24429</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tep_by_Step"/>
      <sheetName val="Planning"/>
      <sheetName val="Detail_Info"/>
      <sheetName val="Convert"/>
      <sheetName val="Amendment"/>
      <sheetName val="Contract_Form"/>
      <sheetName val="Summary"/>
      <sheetName val="GTD"/>
      <sheetName val="Fund_List"/>
      <sheetName val="Leas"/>
      <sheetName val="Data"/>
      <sheetName val="Data_Add"/>
      <sheetName val="DROP-DOWNS"/>
    </sheetNames>
    <sheetDataSet>
      <sheetData sheetId="0"/>
      <sheetData sheetId="1"/>
      <sheetData sheetId="2"/>
      <sheetData sheetId="3"/>
      <sheetData sheetId="4"/>
      <sheetData sheetId="5"/>
      <sheetData sheetId="6"/>
      <sheetData sheetId="7"/>
      <sheetData sheetId="8">
        <row r="2">
          <cell r="A2" t="str">
            <v>Select a fund</v>
          </cell>
        </row>
      </sheetData>
      <sheetData sheetId="9">
        <row r="2">
          <cell r="A2" t="str">
            <v>Select a fund</v>
          </cell>
        </row>
        <row r="3">
          <cell r="A3" t="str">
            <v>625 Summer Elementary ASSP</v>
          </cell>
        </row>
        <row r="4">
          <cell r="A4" t="str">
            <v>632 School Year Elementary ASSP</v>
          </cell>
        </row>
        <row r="5">
          <cell r="A5" t="str">
            <v>626 Summer High School ASSP</v>
          </cell>
        </row>
        <row r="6">
          <cell r="A6" t="str">
            <v>627 School Year High School ASSP</v>
          </cell>
        </row>
        <row r="7">
          <cell r="A7" t="str">
            <v>624 Summer English Language Learners</v>
          </cell>
        </row>
        <row r="8">
          <cell r="A8" t="str">
            <v>599 After School &amp; Out of School Prog.</v>
          </cell>
        </row>
      </sheetData>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Page"/>
      <sheetName val="supt list 010808"/>
      <sheetName val="Cover"/>
      <sheetName val="ARRA - 770"/>
      <sheetName val="770 AMI"/>
      <sheetName val="Analysis"/>
      <sheetName val="770 Form 1"/>
      <sheetName val="770 Form 2"/>
      <sheetName val="Title I - 305"/>
      <sheetName val="SchoolInfo"/>
      <sheetName val="305 AMI"/>
      <sheetName val="T1 Form 1"/>
      <sheetName val="305 Form 2"/>
      <sheetName val="Carryover (CO)"/>
      <sheetName val="CO AMI"/>
      <sheetName val="CO Form 1"/>
      <sheetName val="CO Form 2"/>
      <sheetName val="Indir Cost Calculator"/>
      <sheetName val="Summary"/>
      <sheetName val="Schedule 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1st"/>
      <sheetName val="Signature Page"/>
      <sheetName val="Contact Information"/>
      <sheetName val="Maintenance of Effort"/>
      <sheetName val="Proportionate Share 240"/>
      <sheetName val="CEIS 240"/>
      <sheetName val="M3 240"/>
      <sheetName val="Reservations 240"/>
      <sheetName val="Narrative 240"/>
      <sheetName val="Budget 240"/>
      <sheetName val="Proportionate Share 262"/>
      <sheetName val="Reservations 262"/>
      <sheetName val="CEIS 262"/>
      <sheetName val="Narrative 262"/>
      <sheetName val="Budget 262"/>
      <sheetName val="Schedule A"/>
      <sheetName val="DataLookupValues"/>
      <sheetName val="dataDistrictList"/>
      <sheetName val="LiaisonList"/>
      <sheetName val="dropdow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t="str">
            <v>Hudson</v>
          </cell>
          <cell r="D7" t="str">
            <v>0141</v>
          </cell>
          <cell r="F7" t="str">
            <v>Ellie Rounds-Bloom</v>
          </cell>
        </row>
        <row r="8">
          <cell r="B8" t="str">
            <v>155 Apsley Street</v>
          </cell>
          <cell r="F8" t="str">
            <v>781-338-3128</v>
          </cell>
        </row>
        <row r="9">
          <cell r="F9" t="str">
            <v>erounds-bloom@doe.mass.edu</v>
          </cell>
        </row>
        <row r="10">
          <cell r="B10" t="str">
            <v>Hudson, MA 01749</v>
          </cell>
        </row>
      </sheetData>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1. Signature Page"/>
      <sheetName val="2. Contact Information"/>
      <sheetName val="3. Expenditures"/>
      <sheetName val="4. Budget"/>
      <sheetName val="Schedule A"/>
      <sheetName val="LiasionList"/>
      <sheetName val="dropdown"/>
      <sheetName val="DataDistrictList"/>
      <sheetName val="DataLookupValues"/>
      <sheetName val="drop down"/>
      <sheetName val="liaison"/>
      <sheetName val="district list"/>
      <sheetName val="5. ISA crosswalk"/>
    </sheetNames>
    <sheetDataSet>
      <sheetData sheetId="0"/>
      <sheetData sheetId="1"/>
      <sheetData sheetId="2"/>
      <sheetData sheetId="3"/>
      <sheetData sheetId="4"/>
      <sheetData sheetId="5"/>
      <sheetData sheetId="6"/>
      <sheetData sheetId="7"/>
      <sheetData sheetId="8"/>
      <sheetData sheetId="9">
        <row r="6">
          <cell r="B6" t="str">
            <v>Brookline, MA 02445</v>
          </cell>
        </row>
      </sheetData>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40"/>
  <sheetViews>
    <sheetView tabSelected="1" zoomScaleNormal="100" workbookViewId="0"/>
  </sheetViews>
  <sheetFormatPr defaultRowHeight="15" x14ac:dyDescent="0.25"/>
  <cols>
    <col min="1" max="1" width="10.140625" customWidth="1"/>
    <col min="2" max="3" width="30.5703125" customWidth="1"/>
  </cols>
  <sheetData>
    <row r="1" spans="1:5" x14ac:dyDescent="0.25">
      <c r="A1" s="98"/>
      <c r="B1" s="99"/>
      <c r="C1" s="99"/>
      <c r="D1" s="99"/>
      <c r="E1" s="100"/>
    </row>
    <row r="2" spans="1:5" x14ac:dyDescent="0.25">
      <c r="A2" s="101"/>
      <c r="B2" s="102"/>
      <c r="C2" s="102"/>
      <c r="D2" s="102"/>
      <c r="E2" s="103"/>
    </row>
    <row r="3" spans="1:5" x14ac:dyDescent="0.25">
      <c r="A3" s="101"/>
      <c r="B3" s="107" t="s">
        <v>178</v>
      </c>
      <c r="C3" s="102"/>
      <c r="D3" s="102"/>
      <c r="E3" s="103"/>
    </row>
    <row r="4" spans="1:5" x14ac:dyDescent="0.25">
      <c r="A4" s="101"/>
      <c r="B4" s="102"/>
      <c r="C4" s="102"/>
      <c r="D4" s="102"/>
      <c r="E4" s="103"/>
    </row>
    <row r="5" spans="1:5" x14ac:dyDescent="0.25">
      <c r="A5" s="101"/>
      <c r="B5" s="43" t="s">
        <v>193</v>
      </c>
      <c r="C5" s="172" t="s">
        <v>187</v>
      </c>
      <c r="D5" s="102"/>
      <c r="E5" s="103"/>
    </row>
    <row r="6" spans="1:5" x14ac:dyDescent="0.25">
      <c r="A6" s="102"/>
      <c r="B6" s="43" t="s">
        <v>196</v>
      </c>
      <c r="C6" s="172">
        <v>668</v>
      </c>
      <c r="D6" s="102"/>
      <c r="E6" s="103"/>
    </row>
    <row r="7" spans="1:5" x14ac:dyDescent="0.25">
      <c r="A7" s="102"/>
      <c r="B7" s="43" t="s">
        <v>197</v>
      </c>
      <c r="C7" s="174"/>
      <c r="D7" s="102"/>
      <c r="E7" s="103"/>
    </row>
    <row r="8" spans="1:5" x14ac:dyDescent="0.25">
      <c r="A8" s="102"/>
      <c r="B8" s="43" t="s">
        <v>154</v>
      </c>
      <c r="C8" s="144"/>
      <c r="D8" s="102"/>
      <c r="E8" s="103"/>
    </row>
    <row r="9" spans="1:5" s="40" customFormat="1" x14ac:dyDescent="0.25">
      <c r="A9" s="102"/>
      <c r="B9" s="164"/>
      <c r="C9" s="164"/>
      <c r="D9" s="102"/>
      <c r="E9" s="103"/>
    </row>
    <row r="10" spans="1:5" ht="15.75" x14ac:dyDescent="0.25">
      <c r="A10" s="102"/>
      <c r="B10" s="171" t="s">
        <v>195</v>
      </c>
      <c r="C10" s="169"/>
      <c r="D10" s="102"/>
      <c r="E10" s="103"/>
    </row>
    <row r="11" spans="1:5" ht="19.5" customHeight="1" x14ac:dyDescent="0.25">
      <c r="A11" s="101"/>
      <c r="B11" s="138"/>
      <c r="C11" s="102"/>
      <c r="D11" s="102"/>
      <c r="E11" s="103"/>
    </row>
    <row r="12" spans="1:5" x14ac:dyDescent="0.25">
      <c r="A12" s="101"/>
      <c r="B12" s="138"/>
      <c r="C12" s="102"/>
      <c r="D12" s="102"/>
      <c r="E12" s="103"/>
    </row>
    <row r="13" spans="1:5" x14ac:dyDescent="0.25">
      <c r="A13" s="101"/>
      <c r="B13" s="102"/>
      <c r="C13" s="102"/>
      <c r="D13" s="102"/>
      <c r="E13" s="103"/>
    </row>
    <row r="14" spans="1:5" x14ac:dyDescent="0.25">
      <c r="A14" s="101"/>
      <c r="B14" s="102"/>
      <c r="C14" s="102"/>
      <c r="D14" s="102"/>
      <c r="E14" s="103"/>
    </row>
    <row r="15" spans="1:5" x14ac:dyDescent="0.25">
      <c r="A15" s="101"/>
      <c r="B15" s="102"/>
      <c r="C15" s="102"/>
      <c r="D15" s="102"/>
      <c r="E15" s="103"/>
    </row>
    <row r="16" spans="1:5" x14ac:dyDescent="0.25">
      <c r="A16" s="101"/>
      <c r="B16" s="102"/>
      <c r="C16" s="102"/>
      <c r="D16" s="102"/>
      <c r="E16" s="103"/>
    </row>
    <row r="17" spans="1:5" x14ac:dyDescent="0.25">
      <c r="A17" s="101"/>
      <c r="B17" s="102"/>
      <c r="C17" s="102"/>
      <c r="D17" s="102"/>
      <c r="E17" s="103"/>
    </row>
    <row r="18" spans="1:5" x14ac:dyDescent="0.25">
      <c r="A18" s="101"/>
      <c r="B18" s="102"/>
      <c r="C18" s="102"/>
      <c r="D18" s="102"/>
      <c r="E18" s="103"/>
    </row>
    <row r="19" spans="1:5" x14ac:dyDescent="0.25">
      <c r="A19" s="101"/>
      <c r="B19" s="102"/>
      <c r="C19" s="102"/>
      <c r="D19" s="102"/>
      <c r="E19" s="103"/>
    </row>
    <row r="20" spans="1:5" x14ac:dyDescent="0.25">
      <c r="A20" s="101"/>
      <c r="B20" s="102"/>
      <c r="C20" s="102"/>
      <c r="D20" s="102"/>
      <c r="E20" s="103"/>
    </row>
    <row r="21" spans="1:5" x14ac:dyDescent="0.25">
      <c r="A21" s="101"/>
      <c r="B21" s="102"/>
      <c r="C21" s="102"/>
      <c r="D21" s="102"/>
      <c r="E21" s="103"/>
    </row>
    <row r="22" spans="1:5" x14ac:dyDescent="0.25">
      <c r="A22" s="101"/>
      <c r="B22" s="102"/>
      <c r="C22" s="102"/>
      <c r="D22" s="102"/>
      <c r="E22" s="103"/>
    </row>
    <row r="23" spans="1:5" x14ac:dyDescent="0.25">
      <c r="A23" s="101"/>
      <c r="B23" s="102"/>
      <c r="C23" s="102"/>
      <c r="D23" s="102"/>
      <c r="E23" s="103"/>
    </row>
    <row r="24" spans="1:5" x14ac:dyDescent="0.25">
      <c r="A24" s="101"/>
      <c r="B24" s="102"/>
      <c r="C24" s="102"/>
      <c r="D24" s="102"/>
      <c r="E24" s="103"/>
    </row>
    <row r="25" spans="1:5" x14ac:dyDescent="0.25">
      <c r="A25" s="101"/>
      <c r="B25" s="102"/>
      <c r="C25" s="102"/>
      <c r="D25" s="102"/>
      <c r="E25" s="103"/>
    </row>
    <row r="26" spans="1:5" x14ac:dyDescent="0.25">
      <c r="A26" s="101"/>
      <c r="B26" s="102"/>
      <c r="C26" s="102"/>
      <c r="D26" s="102"/>
      <c r="E26" s="103"/>
    </row>
    <row r="27" spans="1:5" x14ac:dyDescent="0.25">
      <c r="A27" s="101"/>
      <c r="B27" s="102"/>
      <c r="C27" s="102"/>
      <c r="D27" s="102"/>
      <c r="E27" s="103"/>
    </row>
    <row r="28" spans="1:5" x14ac:dyDescent="0.25">
      <c r="A28" s="101"/>
      <c r="B28" s="102"/>
      <c r="C28" s="102"/>
      <c r="D28" s="102"/>
      <c r="E28" s="103"/>
    </row>
    <row r="29" spans="1:5" x14ac:dyDescent="0.25">
      <c r="A29" s="101"/>
      <c r="B29" s="102"/>
      <c r="C29" s="102"/>
      <c r="D29" s="102"/>
      <c r="E29" s="103"/>
    </row>
    <row r="30" spans="1:5" x14ac:dyDescent="0.25">
      <c r="A30" s="101"/>
      <c r="B30" s="102"/>
      <c r="C30" s="102"/>
      <c r="D30" s="102"/>
      <c r="E30" s="103"/>
    </row>
    <row r="31" spans="1:5" x14ac:dyDescent="0.25">
      <c r="A31" s="101"/>
      <c r="B31" s="102"/>
      <c r="C31" s="102"/>
      <c r="D31" s="102"/>
      <c r="E31" s="103"/>
    </row>
    <row r="32" spans="1:5" x14ac:dyDescent="0.25">
      <c r="A32" s="101"/>
      <c r="B32" s="102"/>
      <c r="C32" s="102"/>
      <c r="D32" s="102"/>
      <c r="E32" s="103"/>
    </row>
    <row r="33" spans="1:5" x14ac:dyDescent="0.25">
      <c r="A33" s="101"/>
      <c r="B33" s="102"/>
      <c r="C33" s="102"/>
      <c r="D33" s="102"/>
      <c r="E33" s="103"/>
    </row>
    <row r="34" spans="1:5" x14ac:dyDescent="0.25">
      <c r="A34" s="101"/>
      <c r="B34" s="102"/>
      <c r="C34" s="102"/>
      <c r="D34" s="102"/>
      <c r="E34" s="103"/>
    </row>
    <row r="35" spans="1:5" x14ac:dyDescent="0.25">
      <c r="A35" s="101"/>
      <c r="B35" s="102"/>
      <c r="C35" s="102"/>
      <c r="D35" s="102"/>
      <c r="E35" s="103"/>
    </row>
    <row r="36" spans="1:5" x14ac:dyDescent="0.25">
      <c r="A36" s="101"/>
      <c r="B36" s="102"/>
      <c r="C36" s="102"/>
      <c r="D36" s="102"/>
      <c r="E36" s="103"/>
    </row>
    <row r="37" spans="1:5" x14ac:dyDescent="0.25">
      <c r="A37" s="101"/>
      <c r="B37" s="102"/>
      <c r="C37" s="102"/>
      <c r="D37" s="102"/>
      <c r="E37" s="103"/>
    </row>
    <row r="38" spans="1:5" x14ac:dyDescent="0.25">
      <c r="A38" s="101"/>
      <c r="B38" s="102"/>
      <c r="C38" s="102"/>
      <c r="D38" s="102"/>
      <c r="E38" s="103"/>
    </row>
    <row r="39" spans="1:5" x14ac:dyDescent="0.25">
      <c r="A39" s="101"/>
      <c r="B39" s="102"/>
      <c r="C39" s="102"/>
      <c r="D39" s="102"/>
      <c r="E39" s="103"/>
    </row>
    <row r="40" spans="1:5" x14ac:dyDescent="0.25">
      <c r="A40" s="104"/>
      <c r="B40" s="105"/>
      <c r="C40" s="105"/>
      <c r="D40" s="105"/>
      <c r="E40" s="106"/>
    </row>
  </sheetData>
  <sheetProtection algorithmName="SHA-512" hashValue="dOoxmse0Ky5FV+SKNtZvNH7XF/JsguZsXajsV6eOWW1FfPOpiMSVZF3MF79KQ43SZ6gEtiO5rqjZNESVRujK8w==" saltValue="tCnQj8C2oRN9+nxoEQhrWQ==" spinCount="100000" sheet="1" objects="1" scenarios="1"/>
  <conditionalFormatting sqref="C8">
    <cfRule type="cellIs" dxfId="14" priority="1" operator="greaterThan">
      <formula>0.08</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CB24A78-D2E1-48CA-B392-7AC57601D7C6}">
          <x14:formula1>
            <xm:f>'DROP-DOWNS'!$R$1:$R$12</xm:f>
          </x14:formula1>
          <xm:sqref>C5</xm:sqref>
        </x14:dataValidation>
        <x14:dataValidation type="list" allowBlank="1" showInputMessage="1" showErrorMessage="1" xr:uid="{43DF8386-4F6F-45D5-BD35-828989C42050}">
          <x14:formula1>
            <xm:f>'DROP-DOWNS'!$N$1:$N$13</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X91"/>
  <sheetViews>
    <sheetView showGridLines="0" zoomScaleNormal="100" workbookViewId="0"/>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6" customWidth="1"/>
    <col min="7" max="8" width="11.85546875" style="5" customWidth="1"/>
    <col min="9" max="9" width="12.85546875" style="5" bestFit="1" customWidth="1"/>
    <col min="10" max="11" width="11.85546875" style="5" customWidth="1"/>
    <col min="12" max="12" width="7.85546875" style="4" customWidth="1"/>
    <col min="13" max="13" width="7.85546875" style="2" customWidth="1"/>
    <col min="14" max="14" width="7.42578125" style="4" customWidth="1"/>
    <col min="15" max="15" width="10" style="3" hidden="1" customWidth="1"/>
    <col min="16" max="16" width="10.5703125" style="6" customWidth="1"/>
    <col min="17" max="17" width="8.42578125" hidden="1" customWidth="1"/>
    <col min="18" max="18" width="12.85546875" customWidth="1"/>
    <col min="19" max="19" width="3.5703125" style="39" customWidth="1"/>
    <col min="20" max="20" width="15.5703125" hidden="1" customWidth="1"/>
    <col min="21" max="21" width="27.5703125" hidden="1" customWidth="1"/>
    <col min="22" max="22" width="4.42578125" hidden="1" customWidth="1"/>
    <col min="23" max="23" width="9.140625" hidden="1" customWidth="1"/>
    <col min="24" max="24" width="8.7109375" customWidth="1"/>
  </cols>
  <sheetData>
    <row r="1" spans="1:23" x14ac:dyDescent="0.3">
      <c r="A1" s="45"/>
      <c r="B1" s="45"/>
      <c r="C1" s="45"/>
      <c r="D1" s="45"/>
      <c r="E1" s="45"/>
      <c r="F1" s="45"/>
      <c r="G1" s="45"/>
      <c r="H1" s="45"/>
      <c r="I1" s="45"/>
      <c r="J1" s="45"/>
      <c r="K1" s="45"/>
      <c r="L1" s="45"/>
      <c r="M1" s="45"/>
      <c r="N1" s="45"/>
      <c r="O1" s="45"/>
      <c r="P1" s="45"/>
      <c r="Q1" s="45"/>
      <c r="R1" s="45"/>
      <c r="S1" s="45"/>
      <c r="T1" s="45"/>
      <c r="U1" s="45"/>
      <c r="V1" s="45"/>
    </row>
    <row r="2" spans="1:23" x14ac:dyDescent="0.3">
      <c r="A2" s="45"/>
      <c r="B2" s="45"/>
      <c r="C2" s="45"/>
      <c r="D2" s="45"/>
      <c r="E2" s="45"/>
      <c r="F2" s="45"/>
      <c r="G2" s="45"/>
      <c r="H2" s="45"/>
      <c r="I2" s="45"/>
      <c r="J2" s="45"/>
      <c r="K2" s="45"/>
      <c r="L2" s="45"/>
      <c r="M2" s="45"/>
      <c r="N2" s="45"/>
      <c r="O2" s="45"/>
      <c r="P2" s="45"/>
      <c r="Q2" s="45"/>
      <c r="R2" s="45"/>
      <c r="S2" s="45"/>
      <c r="T2" s="45"/>
      <c r="U2" s="45"/>
      <c r="V2" s="45"/>
    </row>
    <row r="3" spans="1:23" ht="29.45" customHeight="1" x14ac:dyDescent="0.3">
      <c r="A3" s="45"/>
      <c r="B3" s="178" t="str">
        <f>Cover!C5</f>
        <v>Massasoit Community College</v>
      </c>
      <c r="C3" s="179"/>
      <c r="D3" s="179"/>
      <c r="E3" s="179"/>
      <c r="F3" s="179"/>
      <c r="G3" s="179"/>
      <c r="H3" s="179"/>
      <c r="I3" s="179"/>
      <c r="J3" s="179"/>
      <c r="K3" s="179"/>
      <c r="L3" s="179"/>
      <c r="M3" s="179"/>
      <c r="N3" s="179"/>
      <c r="O3" s="179"/>
      <c r="P3" s="179"/>
      <c r="Q3" s="179"/>
      <c r="R3" s="180"/>
      <c r="S3" s="45"/>
      <c r="T3" s="45"/>
      <c r="U3" s="45"/>
      <c r="V3" s="45"/>
    </row>
    <row r="4" spans="1:23" ht="29.45" customHeight="1" x14ac:dyDescent="0.3">
      <c r="A4" s="45"/>
      <c r="B4" s="244" t="s">
        <v>179</v>
      </c>
      <c r="C4" s="245"/>
      <c r="D4" s="245"/>
      <c r="E4" s="245"/>
      <c r="F4" s="245"/>
      <c r="G4" s="245"/>
      <c r="H4" s="245"/>
      <c r="I4" s="245"/>
      <c r="J4" s="245"/>
      <c r="K4" s="245"/>
      <c r="L4" s="245"/>
      <c r="M4" s="245"/>
      <c r="N4" s="245"/>
      <c r="O4" s="245"/>
      <c r="P4" s="245"/>
      <c r="Q4" s="245"/>
      <c r="R4" s="246"/>
      <c r="S4" s="45"/>
      <c r="T4" s="45"/>
      <c r="U4" s="45"/>
      <c r="V4" s="45"/>
    </row>
    <row r="5" spans="1:23" ht="18.600000000000001" customHeight="1" x14ac:dyDescent="0.3">
      <c r="A5" s="45"/>
      <c r="B5" s="45"/>
      <c r="C5" s="45"/>
      <c r="D5" s="45"/>
      <c r="E5" s="45"/>
      <c r="F5" s="45"/>
      <c r="G5" s="45"/>
      <c r="H5" s="45"/>
      <c r="I5" s="45"/>
      <c r="J5" s="45"/>
      <c r="K5" s="45"/>
      <c r="L5" s="45"/>
      <c r="M5" s="45"/>
      <c r="N5" s="45"/>
      <c r="O5" s="45"/>
      <c r="P5" s="45"/>
      <c r="Q5" s="45"/>
      <c r="R5" s="45"/>
      <c r="S5" s="45"/>
      <c r="T5" s="45"/>
      <c r="U5" s="45"/>
      <c r="V5" s="45"/>
    </row>
    <row r="6" spans="1:23" x14ac:dyDescent="0.3">
      <c r="A6" s="45"/>
      <c r="B6" s="247" t="s">
        <v>115</v>
      </c>
      <c r="C6" s="247"/>
      <c r="D6" s="173">
        <f>Cover!C7</f>
        <v>0</v>
      </c>
      <c r="E6" s="45"/>
      <c r="F6" s="45"/>
      <c r="G6" s="45"/>
      <c r="H6" s="45"/>
      <c r="I6" s="45"/>
      <c r="J6" s="45"/>
      <c r="K6" s="45"/>
      <c r="L6" s="45"/>
      <c r="M6" s="45"/>
      <c r="N6" s="45"/>
      <c r="O6" s="45"/>
      <c r="P6" s="45"/>
      <c r="Q6" s="45"/>
      <c r="R6" s="45"/>
      <c r="S6" s="45"/>
      <c r="T6" s="45"/>
      <c r="U6" s="45"/>
      <c r="V6" s="45"/>
    </row>
    <row r="7" spans="1:23" ht="9" customHeight="1" x14ac:dyDescent="0.3">
      <c r="A7" s="45"/>
      <c r="B7" s="45"/>
      <c r="C7" s="45"/>
      <c r="D7" s="45"/>
      <c r="E7" s="45"/>
      <c r="F7" s="45"/>
      <c r="G7" s="45"/>
      <c r="H7" s="45"/>
      <c r="I7" s="45"/>
      <c r="J7" s="45"/>
      <c r="K7" s="45"/>
      <c r="L7" s="45"/>
      <c r="M7" s="45"/>
      <c r="N7" s="45"/>
      <c r="O7" s="45"/>
      <c r="P7" s="45"/>
      <c r="Q7" s="45"/>
      <c r="R7" s="45"/>
      <c r="S7" s="45"/>
      <c r="T7" s="45"/>
      <c r="U7" s="45"/>
      <c r="V7" s="45"/>
    </row>
    <row r="8" spans="1:23" ht="15.75" customHeight="1" x14ac:dyDescent="0.3">
      <c r="A8" s="45"/>
      <c r="B8" s="208" t="s">
        <v>41</v>
      </c>
      <c r="C8" s="209"/>
      <c r="D8" s="209"/>
      <c r="E8" s="209"/>
      <c r="F8" s="209"/>
      <c r="G8" s="209"/>
      <c r="H8" s="209"/>
      <c r="I8" s="209"/>
      <c r="J8" s="209"/>
      <c r="K8" s="209"/>
      <c r="L8" s="209"/>
      <c r="M8" s="209"/>
      <c r="N8" s="209"/>
      <c r="O8" s="209"/>
      <c r="P8" s="209"/>
      <c r="Q8" s="209"/>
      <c r="R8" s="210"/>
      <c r="S8" s="45"/>
      <c r="T8" s="45"/>
      <c r="U8" s="45"/>
      <c r="V8" s="45"/>
    </row>
    <row r="9" spans="1:23" ht="42.75" x14ac:dyDescent="0.3">
      <c r="A9" s="45"/>
      <c r="B9" s="251" t="s">
        <v>42</v>
      </c>
      <c r="C9" s="252"/>
      <c r="D9" s="251" t="s">
        <v>43</v>
      </c>
      <c r="E9" s="253"/>
      <c r="F9" s="253"/>
      <c r="G9" s="252"/>
      <c r="H9" s="49" t="s">
        <v>111</v>
      </c>
      <c r="I9" s="49" t="s">
        <v>112</v>
      </c>
      <c r="J9" s="49" t="s">
        <v>113</v>
      </c>
      <c r="K9" s="49"/>
      <c r="L9" s="50" t="s">
        <v>44</v>
      </c>
      <c r="M9" s="50" t="s">
        <v>45</v>
      </c>
      <c r="N9" s="50" t="s">
        <v>0</v>
      </c>
      <c r="O9" s="50" t="s">
        <v>72</v>
      </c>
      <c r="P9" s="50" t="s">
        <v>3</v>
      </c>
      <c r="Q9" s="50" t="s">
        <v>114</v>
      </c>
      <c r="R9" s="50" t="s">
        <v>46</v>
      </c>
      <c r="S9" s="45"/>
      <c r="T9" s="45"/>
      <c r="U9" s="45"/>
      <c r="V9" s="45"/>
    </row>
    <row r="10" spans="1:23" s="7" customFormat="1" x14ac:dyDescent="0.3">
      <c r="A10" s="45"/>
      <c r="B10" s="238"/>
      <c r="C10" s="239"/>
      <c r="D10" s="240"/>
      <c r="E10" s="241"/>
      <c r="F10" s="241"/>
      <c r="G10" s="242"/>
      <c r="H10" s="51"/>
      <c r="I10" s="51"/>
      <c r="J10" s="51"/>
      <c r="K10" s="49"/>
      <c r="L10" s="52"/>
      <c r="M10" s="53"/>
      <c r="N10" s="165" t="e">
        <f>L10/$D$6</f>
        <v>#DIV/0!</v>
      </c>
      <c r="O10" s="54">
        <f>L10*M10</f>
        <v>0</v>
      </c>
      <c r="P10" s="55"/>
      <c r="Q10" s="54">
        <f>O10*P10</f>
        <v>0</v>
      </c>
      <c r="R10" s="56">
        <f>ROUND(O10,0)</f>
        <v>0</v>
      </c>
      <c r="S10" s="45"/>
      <c r="T10" s="45"/>
      <c r="U10" s="45"/>
      <c r="V10" s="45"/>
    </row>
    <row r="11" spans="1:23" s="7" customFormat="1" x14ac:dyDescent="0.3">
      <c r="A11" s="45"/>
      <c r="B11" s="238"/>
      <c r="C11" s="239"/>
      <c r="D11" s="240"/>
      <c r="E11" s="241"/>
      <c r="F11" s="241"/>
      <c r="G11" s="242"/>
      <c r="H11" s="51"/>
      <c r="I11" s="51"/>
      <c r="J11" s="51"/>
      <c r="K11" s="49"/>
      <c r="L11" s="52"/>
      <c r="M11" s="53"/>
      <c r="N11" s="165" t="e">
        <f t="shared" ref="N11:N12" si="0">L11/$D$6</f>
        <v>#DIV/0!</v>
      </c>
      <c r="O11" s="54">
        <f>L11*M11</f>
        <v>0</v>
      </c>
      <c r="P11" s="55"/>
      <c r="Q11" s="54">
        <f>O11*P11</f>
        <v>0</v>
      </c>
      <c r="R11" s="56">
        <f t="shared" ref="R11:R12" si="1">ROUND(O11,0)</f>
        <v>0</v>
      </c>
      <c r="S11" s="45"/>
      <c r="T11" s="45"/>
      <c r="U11" s="45"/>
      <c r="V11" s="45"/>
    </row>
    <row r="12" spans="1:23" s="7" customFormat="1" x14ac:dyDescent="0.3">
      <c r="A12" s="45"/>
      <c r="B12" s="238"/>
      <c r="C12" s="239"/>
      <c r="D12" s="240"/>
      <c r="E12" s="241"/>
      <c r="F12" s="241"/>
      <c r="G12" s="242"/>
      <c r="H12" s="51"/>
      <c r="I12" s="51"/>
      <c r="J12" s="51"/>
      <c r="K12" s="49"/>
      <c r="L12" s="52"/>
      <c r="M12" s="53"/>
      <c r="N12" s="165" t="e">
        <f t="shared" si="0"/>
        <v>#DIV/0!</v>
      </c>
      <c r="O12" s="54">
        <f>L12*M12</f>
        <v>0</v>
      </c>
      <c r="P12" s="55"/>
      <c r="Q12" s="54">
        <f>O12*P12</f>
        <v>0</v>
      </c>
      <c r="R12" s="56">
        <f t="shared" si="1"/>
        <v>0</v>
      </c>
      <c r="S12" s="45"/>
      <c r="T12" s="45" t="s">
        <v>145</v>
      </c>
      <c r="U12" s="45"/>
      <c r="V12" s="45"/>
    </row>
    <row r="13" spans="1:23" ht="18.600000000000001" customHeight="1" x14ac:dyDescent="0.3">
      <c r="A13" s="45"/>
      <c r="B13" s="189" t="s">
        <v>130</v>
      </c>
      <c r="C13" s="190"/>
      <c r="D13" s="190"/>
      <c r="E13" s="190"/>
      <c r="F13" s="190"/>
      <c r="G13" s="190"/>
      <c r="H13" s="190"/>
      <c r="I13" s="190"/>
      <c r="J13" s="190"/>
      <c r="K13" s="190"/>
      <c r="L13" s="190"/>
      <c r="M13" s="190"/>
      <c r="N13" s="190"/>
      <c r="O13" s="190"/>
      <c r="P13" s="191"/>
      <c r="Q13" s="47">
        <f>SUM(Q10:Q12)</f>
        <v>0</v>
      </c>
      <c r="R13" s="57">
        <f>ROUND(SUM(R10:R12),0)</f>
        <v>0</v>
      </c>
      <c r="S13" s="45"/>
      <c r="T13" s="45">
        <f>R13+Q13+R37</f>
        <v>0</v>
      </c>
      <c r="U13" s="45"/>
      <c r="V13" s="45"/>
      <c r="W13" s="117"/>
    </row>
    <row r="14" spans="1:23" ht="15.75" customHeight="1" x14ac:dyDescent="0.3">
      <c r="A14" s="45"/>
      <c r="B14" s="208" t="s">
        <v>47</v>
      </c>
      <c r="C14" s="209"/>
      <c r="D14" s="209"/>
      <c r="E14" s="209"/>
      <c r="F14" s="209"/>
      <c r="G14" s="209"/>
      <c r="H14" s="209"/>
      <c r="I14" s="209"/>
      <c r="J14" s="209"/>
      <c r="K14" s="209"/>
      <c r="L14" s="209"/>
      <c r="M14" s="209"/>
      <c r="N14" s="209"/>
      <c r="O14" s="209"/>
      <c r="P14" s="209"/>
      <c r="Q14" s="209"/>
      <c r="R14" s="210"/>
      <c r="S14" s="45"/>
      <c r="T14" s="45"/>
      <c r="U14" s="45"/>
      <c r="V14" s="45"/>
    </row>
    <row r="15" spans="1:23" ht="66" customHeight="1" x14ac:dyDescent="0.3">
      <c r="A15" s="45"/>
      <c r="B15" s="251" t="s">
        <v>42</v>
      </c>
      <c r="C15" s="252"/>
      <c r="D15" s="248" t="s">
        <v>48</v>
      </c>
      <c r="E15" s="249"/>
      <c r="F15" s="249"/>
      <c r="G15" s="250"/>
      <c r="H15" s="251"/>
      <c r="I15" s="254"/>
      <c r="J15" s="254"/>
      <c r="K15" s="255"/>
      <c r="L15" s="50" t="s">
        <v>44</v>
      </c>
      <c r="M15" s="50" t="s">
        <v>45</v>
      </c>
      <c r="N15" s="50" t="s">
        <v>0</v>
      </c>
      <c r="O15" s="50" t="s">
        <v>72</v>
      </c>
      <c r="P15" s="50" t="s">
        <v>3</v>
      </c>
      <c r="Q15" s="50" t="s">
        <v>35</v>
      </c>
      <c r="R15" s="50" t="s">
        <v>116</v>
      </c>
      <c r="S15" s="45"/>
      <c r="T15" s="45"/>
      <c r="U15" s="45"/>
      <c r="V15" s="45"/>
    </row>
    <row r="16" spans="1:23" s="7" customFormat="1" x14ac:dyDescent="0.3">
      <c r="A16" s="45"/>
      <c r="B16" s="238"/>
      <c r="C16" s="239"/>
      <c r="D16" s="240"/>
      <c r="E16" s="241"/>
      <c r="F16" s="241"/>
      <c r="G16" s="242"/>
      <c r="H16" s="226"/>
      <c r="I16" s="227"/>
      <c r="J16" s="227"/>
      <c r="K16" s="228"/>
      <c r="L16" s="52"/>
      <c r="M16" s="53"/>
      <c r="N16" s="165" t="e">
        <f t="shared" ref="N16:N19" si="2">L16/$D$6</f>
        <v>#DIV/0!</v>
      </c>
      <c r="O16" s="54">
        <f t="shared" ref="O16:O22" si="3">L16*M16</f>
        <v>0</v>
      </c>
      <c r="P16" s="55"/>
      <c r="Q16" s="58">
        <f t="shared" ref="Q16:Q22" si="4">O16*P16</f>
        <v>0</v>
      </c>
      <c r="R16" s="56">
        <f t="shared" ref="R16:R17" si="5">ROUND(O16,0)</f>
        <v>0</v>
      </c>
      <c r="S16" s="45"/>
      <c r="T16" s="45"/>
      <c r="U16" s="45"/>
      <c r="V16" s="45"/>
    </row>
    <row r="17" spans="1:23" s="7" customFormat="1" x14ac:dyDescent="0.3">
      <c r="A17" s="45"/>
      <c r="B17" s="238"/>
      <c r="C17" s="239"/>
      <c r="D17" s="240"/>
      <c r="E17" s="241"/>
      <c r="F17" s="241"/>
      <c r="G17" s="242"/>
      <c r="H17" s="226"/>
      <c r="I17" s="227"/>
      <c r="J17" s="227"/>
      <c r="K17" s="228"/>
      <c r="L17" s="52"/>
      <c r="M17" s="53"/>
      <c r="N17" s="165" t="e">
        <f t="shared" si="2"/>
        <v>#DIV/0!</v>
      </c>
      <c r="O17" s="54">
        <f t="shared" si="3"/>
        <v>0</v>
      </c>
      <c r="P17" s="55"/>
      <c r="Q17" s="58">
        <f t="shared" si="4"/>
        <v>0</v>
      </c>
      <c r="R17" s="56">
        <f t="shared" si="5"/>
        <v>0</v>
      </c>
      <c r="S17" s="45"/>
      <c r="T17" s="45"/>
      <c r="U17" s="45"/>
      <c r="V17" s="45"/>
    </row>
    <row r="18" spans="1:23" s="7" customFormat="1" x14ac:dyDescent="0.3">
      <c r="A18" s="45"/>
      <c r="B18" s="238"/>
      <c r="C18" s="239"/>
      <c r="D18" s="240"/>
      <c r="E18" s="241"/>
      <c r="F18" s="241"/>
      <c r="G18" s="242"/>
      <c r="H18" s="226"/>
      <c r="I18" s="227"/>
      <c r="J18" s="227"/>
      <c r="K18" s="228"/>
      <c r="L18" s="52"/>
      <c r="M18" s="53"/>
      <c r="N18" s="165" t="e">
        <f t="shared" si="2"/>
        <v>#DIV/0!</v>
      </c>
      <c r="O18" s="54">
        <f t="shared" si="3"/>
        <v>0</v>
      </c>
      <c r="P18" s="55"/>
      <c r="Q18" s="58">
        <f t="shared" si="4"/>
        <v>0</v>
      </c>
      <c r="R18" s="56">
        <f>ROUND(O18,0)</f>
        <v>0</v>
      </c>
      <c r="S18" s="45"/>
      <c r="T18" s="45"/>
      <c r="U18" s="45"/>
      <c r="V18" s="45"/>
    </row>
    <row r="19" spans="1:23" s="7" customFormat="1" x14ac:dyDescent="0.3">
      <c r="A19" s="45"/>
      <c r="B19" s="238"/>
      <c r="C19" s="239"/>
      <c r="D19" s="240"/>
      <c r="E19" s="241"/>
      <c r="F19" s="241"/>
      <c r="G19" s="242"/>
      <c r="H19" s="226"/>
      <c r="I19" s="227"/>
      <c r="J19" s="227"/>
      <c r="K19" s="228"/>
      <c r="L19" s="52"/>
      <c r="M19" s="53"/>
      <c r="N19" s="165" t="e">
        <f t="shared" si="2"/>
        <v>#DIV/0!</v>
      </c>
      <c r="O19" s="54">
        <f t="shared" si="3"/>
        <v>0</v>
      </c>
      <c r="P19" s="55"/>
      <c r="Q19" s="58">
        <f t="shared" si="4"/>
        <v>0</v>
      </c>
      <c r="R19" s="56">
        <f>ROUND(O19,0)</f>
        <v>0</v>
      </c>
      <c r="S19" s="45"/>
      <c r="T19" s="45"/>
      <c r="U19" s="45"/>
      <c r="V19" s="45"/>
    </row>
    <row r="20" spans="1:23" s="7" customFormat="1" x14ac:dyDescent="0.3">
      <c r="A20" s="45"/>
      <c r="B20" s="238"/>
      <c r="C20" s="239"/>
      <c r="D20" s="240"/>
      <c r="E20" s="241"/>
      <c r="F20" s="241"/>
      <c r="G20" s="242"/>
      <c r="H20" s="226"/>
      <c r="I20" s="227"/>
      <c r="J20" s="227"/>
      <c r="K20" s="228"/>
      <c r="L20" s="52"/>
      <c r="M20" s="53"/>
      <c r="N20" s="165" t="e">
        <f t="shared" ref="N20:N22" si="6">L20/$D$6</f>
        <v>#DIV/0!</v>
      </c>
      <c r="O20" s="54">
        <f t="shared" si="3"/>
        <v>0</v>
      </c>
      <c r="P20" s="55"/>
      <c r="Q20" s="58">
        <f t="shared" si="4"/>
        <v>0</v>
      </c>
      <c r="R20" s="56">
        <f>ROUND(O20,0)</f>
        <v>0</v>
      </c>
      <c r="S20" s="45"/>
      <c r="T20" s="45"/>
      <c r="U20" s="45"/>
      <c r="V20" s="45"/>
    </row>
    <row r="21" spans="1:23" s="7" customFormat="1" x14ac:dyDescent="0.3">
      <c r="A21" s="45"/>
      <c r="B21" s="238"/>
      <c r="C21" s="239"/>
      <c r="D21" s="240"/>
      <c r="E21" s="241"/>
      <c r="F21" s="241"/>
      <c r="G21" s="242"/>
      <c r="H21" s="226"/>
      <c r="I21" s="227"/>
      <c r="J21" s="227"/>
      <c r="K21" s="228"/>
      <c r="L21" s="52"/>
      <c r="M21" s="53"/>
      <c r="N21" s="165" t="e">
        <f t="shared" si="6"/>
        <v>#DIV/0!</v>
      </c>
      <c r="O21" s="54">
        <f t="shared" si="3"/>
        <v>0</v>
      </c>
      <c r="P21" s="55"/>
      <c r="Q21" s="58">
        <f t="shared" si="4"/>
        <v>0</v>
      </c>
      <c r="R21" s="56">
        <f>ROUND(O21,0)</f>
        <v>0</v>
      </c>
      <c r="S21" s="45"/>
      <c r="T21" s="45"/>
      <c r="U21" s="45"/>
      <c r="V21" s="45"/>
    </row>
    <row r="22" spans="1:23" s="7" customFormat="1" x14ac:dyDescent="0.3">
      <c r="A22" s="45"/>
      <c r="B22" s="238"/>
      <c r="C22" s="239"/>
      <c r="D22" s="240"/>
      <c r="E22" s="241"/>
      <c r="F22" s="241"/>
      <c r="G22" s="242"/>
      <c r="H22" s="226"/>
      <c r="I22" s="227"/>
      <c r="J22" s="227"/>
      <c r="K22" s="228"/>
      <c r="L22" s="52"/>
      <c r="M22" s="53"/>
      <c r="N22" s="165" t="e">
        <f t="shared" si="6"/>
        <v>#DIV/0!</v>
      </c>
      <c r="O22" s="54">
        <f t="shared" si="3"/>
        <v>0</v>
      </c>
      <c r="P22" s="55"/>
      <c r="Q22" s="58">
        <f t="shared" si="4"/>
        <v>0</v>
      </c>
      <c r="R22" s="56">
        <f>ROUND(O22,0)</f>
        <v>0</v>
      </c>
      <c r="S22" s="45"/>
      <c r="T22" s="45" t="s">
        <v>145</v>
      </c>
      <c r="U22" s="45"/>
      <c r="V22" s="45"/>
    </row>
    <row r="23" spans="1:23" ht="18.600000000000001" customHeight="1" x14ac:dyDescent="0.3">
      <c r="A23" s="45"/>
      <c r="B23" s="189" t="s">
        <v>131</v>
      </c>
      <c r="C23" s="190"/>
      <c r="D23" s="190"/>
      <c r="E23" s="190"/>
      <c r="F23" s="190"/>
      <c r="G23" s="190"/>
      <c r="H23" s="190"/>
      <c r="I23" s="190"/>
      <c r="J23" s="190"/>
      <c r="K23" s="190"/>
      <c r="L23" s="190"/>
      <c r="M23" s="190"/>
      <c r="N23" s="190"/>
      <c r="O23" s="190"/>
      <c r="P23" s="191"/>
      <c r="Q23" s="48">
        <f>SUM(Q16:Q22)</f>
        <v>0</v>
      </c>
      <c r="R23" s="57">
        <f>ROUND(SUM(R16:R22),0)</f>
        <v>0</v>
      </c>
      <c r="S23" s="45"/>
      <c r="T23" s="45">
        <f>R23+Q23+R39</f>
        <v>0</v>
      </c>
      <c r="U23" s="45"/>
      <c r="V23" s="45"/>
      <c r="W23" s="117"/>
    </row>
    <row r="24" spans="1:23" ht="15.75" customHeight="1" x14ac:dyDescent="0.3">
      <c r="A24" s="45"/>
      <c r="B24" s="195" t="s">
        <v>49</v>
      </c>
      <c r="C24" s="196"/>
      <c r="D24" s="196"/>
      <c r="E24" s="196"/>
      <c r="F24" s="196"/>
      <c r="G24" s="196"/>
      <c r="H24" s="196"/>
      <c r="I24" s="196"/>
      <c r="J24" s="196"/>
      <c r="K24" s="196"/>
      <c r="L24" s="196"/>
      <c r="M24" s="196"/>
      <c r="N24" s="196"/>
      <c r="O24" s="196"/>
      <c r="P24" s="196"/>
      <c r="Q24" s="196"/>
      <c r="R24" s="197"/>
      <c r="S24" s="45"/>
      <c r="T24" s="45"/>
      <c r="U24" s="45"/>
      <c r="V24" s="45"/>
    </row>
    <row r="25" spans="1:23" ht="49.5" customHeight="1" x14ac:dyDescent="0.3">
      <c r="A25" s="45"/>
      <c r="B25" s="251" t="s">
        <v>42</v>
      </c>
      <c r="C25" s="252"/>
      <c r="D25" s="251" t="s">
        <v>43</v>
      </c>
      <c r="E25" s="253"/>
      <c r="F25" s="253"/>
      <c r="G25" s="253"/>
      <c r="H25" s="251"/>
      <c r="I25" s="253"/>
      <c r="J25" s="253"/>
      <c r="K25" s="252"/>
      <c r="L25" s="50" t="s">
        <v>44</v>
      </c>
      <c r="M25" s="50" t="s">
        <v>45</v>
      </c>
      <c r="N25" s="50" t="s">
        <v>0</v>
      </c>
      <c r="O25" s="50" t="s">
        <v>72</v>
      </c>
      <c r="P25" s="50" t="s">
        <v>3</v>
      </c>
      <c r="Q25" s="50" t="s">
        <v>35</v>
      </c>
      <c r="R25" s="50" t="s">
        <v>46</v>
      </c>
      <c r="S25" s="45"/>
      <c r="T25" s="45"/>
      <c r="U25" s="45"/>
      <c r="V25" s="45"/>
    </row>
    <row r="26" spans="1:23" s="7" customFormat="1" x14ac:dyDescent="0.3">
      <c r="A26" s="45"/>
      <c r="B26" s="240"/>
      <c r="C26" s="242"/>
      <c r="D26" s="240"/>
      <c r="E26" s="241"/>
      <c r="F26" s="241"/>
      <c r="G26" s="242"/>
      <c r="H26" s="183"/>
      <c r="I26" s="184"/>
      <c r="J26" s="184"/>
      <c r="K26" s="185"/>
      <c r="L26" s="60"/>
      <c r="M26" s="53"/>
      <c r="N26" s="165" t="e">
        <f t="shared" ref="N26:N27" si="7">L26/$D$6</f>
        <v>#DIV/0!</v>
      </c>
      <c r="O26" s="54">
        <f t="shared" ref="O26:O27" si="8">L26*M26</f>
        <v>0</v>
      </c>
      <c r="P26" s="62"/>
      <c r="Q26" s="58">
        <f t="shared" ref="Q26:Q27" si="9">O26*P26</f>
        <v>0</v>
      </c>
      <c r="R26" s="56">
        <f t="shared" ref="R26:R27" si="10">ROUND(O26,0)</f>
        <v>0</v>
      </c>
      <c r="S26" s="45"/>
      <c r="T26" s="45"/>
      <c r="U26" s="45"/>
      <c r="V26" s="45"/>
    </row>
    <row r="27" spans="1:23" s="7" customFormat="1" x14ac:dyDescent="0.3">
      <c r="A27" s="45"/>
      <c r="B27" s="240"/>
      <c r="C27" s="242"/>
      <c r="D27" s="240"/>
      <c r="E27" s="241"/>
      <c r="F27" s="241"/>
      <c r="G27" s="242"/>
      <c r="H27" s="183"/>
      <c r="I27" s="184"/>
      <c r="J27" s="184"/>
      <c r="K27" s="185"/>
      <c r="L27" s="60"/>
      <c r="M27" s="53"/>
      <c r="N27" s="165" t="e">
        <f t="shared" si="7"/>
        <v>#DIV/0!</v>
      </c>
      <c r="O27" s="54">
        <f t="shared" si="8"/>
        <v>0</v>
      </c>
      <c r="P27" s="62"/>
      <c r="Q27" s="58">
        <f t="shared" si="9"/>
        <v>0</v>
      </c>
      <c r="R27" s="56">
        <f t="shared" si="10"/>
        <v>0</v>
      </c>
      <c r="S27" s="45"/>
      <c r="T27" s="45" t="s">
        <v>145</v>
      </c>
      <c r="U27" s="45"/>
      <c r="V27" s="45"/>
    </row>
    <row r="28" spans="1:23" ht="18.600000000000001" customHeight="1" x14ac:dyDescent="0.3">
      <c r="A28" s="45"/>
      <c r="B28" s="235" t="s">
        <v>82</v>
      </c>
      <c r="C28" s="236"/>
      <c r="D28" s="236"/>
      <c r="E28" s="236"/>
      <c r="F28" s="236"/>
      <c r="G28" s="236"/>
      <c r="H28" s="236"/>
      <c r="I28" s="236"/>
      <c r="J28" s="236"/>
      <c r="K28" s="236"/>
      <c r="L28" s="236"/>
      <c r="M28" s="236"/>
      <c r="N28" s="236"/>
      <c r="O28" s="236"/>
      <c r="P28" s="237"/>
      <c r="Q28" s="59">
        <f>SUM(Q26:Q27)</f>
        <v>0</v>
      </c>
      <c r="R28" s="63">
        <f>ROUND(SUM(R26:R27),0)</f>
        <v>0</v>
      </c>
      <c r="S28" s="45"/>
      <c r="T28" s="45">
        <f>R28+Q28+R41</f>
        <v>0</v>
      </c>
      <c r="U28" s="45"/>
      <c r="V28" s="45"/>
      <c r="W28" s="117"/>
    </row>
    <row r="29" spans="1:23" ht="15.75" customHeight="1" x14ac:dyDescent="0.3">
      <c r="A29" s="45"/>
      <c r="B29" s="195" t="s">
        <v>64</v>
      </c>
      <c r="C29" s="196"/>
      <c r="D29" s="196"/>
      <c r="E29" s="196"/>
      <c r="F29" s="196"/>
      <c r="G29" s="196"/>
      <c r="H29" s="196"/>
      <c r="I29" s="196"/>
      <c r="J29" s="196"/>
      <c r="K29" s="196"/>
      <c r="L29" s="196"/>
      <c r="M29" s="196"/>
      <c r="N29" s="196"/>
      <c r="O29" s="196"/>
      <c r="P29" s="196"/>
      <c r="Q29" s="196"/>
      <c r="R29" s="197"/>
      <c r="S29" s="45"/>
      <c r="T29" s="45"/>
      <c r="U29" s="45"/>
      <c r="V29" s="45"/>
    </row>
    <row r="30" spans="1:23" ht="15.95" customHeight="1" x14ac:dyDescent="0.3">
      <c r="A30" s="45"/>
      <c r="B30" s="263" t="s">
        <v>74</v>
      </c>
      <c r="C30" s="263"/>
      <c r="D30" s="251" t="s">
        <v>73</v>
      </c>
      <c r="E30" s="253"/>
      <c r="F30" s="253"/>
      <c r="G30" s="253"/>
      <c r="H30" s="253"/>
      <c r="I30" s="253"/>
      <c r="J30" s="253"/>
      <c r="K30" s="253"/>
      <c r="L30" s="253"/>
      <c r="M30" s="253"/>
      <c r="N30" s="253"/>
      <c r="O30" s="253"/>
      <c r="P30" s="253"/>
      <c r="Q30" s="49"/>
      <c r="R30" s="50" t="s">
        <v>46</v>
      </c>
      <c r="S30" s="45"/>
      <c r="T30" s="45"/>
      <c r="U30" s="45"/>
      <c r="V30" s="45"/>
    </row>
    <row r="31" spans="1:23" s="7" customFormat="1" ht="30" customHeight="1" x14ac:dyDescent="0.3">
      <c r="A31" s="45"/>
      <c r="B31" s="243"/>
      <c r="C31" s="243"/>
      <c r="D31" s="240"/>
      <c r="E31" s="241"/>
      <c r="F31" s="241"/>
      <c r="G31" s="241"/>
      <c r="H31" s="241"/>
      <c r="I31" s="241"/>
      <c r="J31" s="241"/>
      <c r="K31" s="241"/>
      <c r="L31" s="241"/>
      <c r="M31" s="241"/>
      <c r="N31" s="241"/>
      <c r="O31" s="241"/>
      <c r="P31" s="241"/>
      <c r="Q31" s="66"/>
      <c r="R31" s="67">
        <v>0</v>
      </c>
      <c r="S31" s="45"/>
      <c r="T31" s="45"/>
      <c r="U31" s="45"/>
      <c r="V31" s="45"/>
    </row>
    <row r="32" spans="1:23" s="7" customFormat="1" ht="30" customHeight="1" x14ac:dyDescent="0.3">
      <c r="A32" s="45"/>
      <c r="B32" s="243"/>
      <c r="C32" s="243"/>
      <c r="D32" s="240"/>
      <c r="E32" s="241"/>
      <c r="F32" s="241"/>
      <c r="G32" s="241"/>
      <c r="H32" s="241"/>
      <c r="I32" s="241"/>
      <c r="J32" s="241"/>
      <c r="K32" s="241"/>
      <c r="L32" s="241"/>
      <c r="M32" s="241"/>
      <c r="N32" s="241"/>
      <c r="O32" s="241"/>
      <c r="P32" s="241"/>
      <c r="Q32" s="66"/>
      <c r="R32" s="67">
        <v>0</v>
      </c>
      <c r="S32" s="45"/>
      <c r="T32" s="45"/>
      <c r="U32" s="45"/>
      <c r="V32" s="45"/>
    </row>
    <row r="33" spans="1:22" ht="18.600000000000001" customHeight="1" x14ac:dyDescent="0.3">
      <c r="A33" s="45"/>
      <c r="B33" s="235" t="s">
        <v>52</v>
      </c>
      <c r="C33" s="236"/>
      <c r="D33" s="236"/>
      <c r="E33" s="236"/>
      <c r="F33" s="236"/>
      <c r="G33" s="236"/>
      <c r="H33" s="236"/>
      <c r="I33" s="236"/>
      <c r="J33" s="236"/>
      <c r="K33" s="236"/>
      <c r="L33" s="236"/>
      <c r="M33" s="236"/>
      <c r="N33" s="236"/>
      <c r="O33" s="236"/>
      <c r="P33" s="236"/>
      <c r="Q33" s="237"/>
      <c r="R33" s="63">
        <f>ROUND(SUM(R31:R32),0)</f>
        <v>0</v>
      </c>
      <c r="S33" s="45"/>
      <c r="T33" s="45"/>
      <c r="U33" s="45"/>
      <c r="V33" s="45"/>
    </row>
    <row r="34" spans="1:22" ht="15.75" customHeight="1" x14ac:dyDescent="0.3">
      <c r="A34" s="45"/>
      <c r="B34" s="195" t="s">
        <v>65</v>
      </c>
      <c r="C34" s="196"/>
      <c r="D34" s="196"/>
      <c r="E34" s="196"/>
      <c r="F34" s="196"/>
      <c r="G34" s="196"/>
      <c r="H34" s="196"/>
      <c r="I34" s="196"/>
      <c r="J34" s="196"/>
      <c r="K34" s="196"/>
      <c r="L34" s="196"/>
      <c r="M34" s="196"/>
      <c r="N34" s="196"/>
      <c r="O34" s="196"/>
      <c r="P34" s="196"/>
      <c r="Q34" s="196"/>
      <c r="R34" s="197"/>
      <c r="S34" s="45"/>
      <c r="T34" s="45"/>
      <c r="U34" s="45"/>
      <c r="V34" s="45"/>
    </row>
    <row r="35" spans="1:22" ht="16.5" customHeight="1" x14ac:dyDescent="0.3">
      <c r="A35" s="45"/>
      <c r="B35" s="248"/>
      <c r="C35" s="249"/>
      <c r="D35" s="249" t="s">
        <v>50</v>
      </c>
      <c r="E35" s="249"/>
      <c r="F35" s="249"/>
      <c r="G35" s="249"/>
      <c r="H35" s="249"/>
      <c r="I35" s="249"/>
      <c r="J35" s="249"/>
      <c r="K35" s="249"/>
      <c r="L35" s="249"/>
      <c r="M35" s="249"/>
      <c r="N35" s="249"/>
      <c r="O35" s="249"/>
      <c r="P35" s="249"/>
      <c r="Q35" s="250"/>
      <c r="R35" s="50" t="s">
        <v>51</v>
      </c>
      <c r="S35" s="45"/>
      <c r="T35" s="45"/>
      <c r="U35" s="45"/>
      <c r="V35" s="45"/>
    </row>
    <row r="36" spans="1:22" s="7" customFormat="1" ht="30" customHeight="1" x14ac:dyDescent="0.3">
      <c r="A36" s="45"/>
      <c r="B36" s="206" t="s">
        <v>75</v>
      </c>
      <c r="C36" s="206"/>
      <c r="D36" s="207"/>
      <c r="E36" s="207"/>
      <c r="F36" s="207"/>
      <c r="G36" s="207"/>
      <c r="H36" s="207"/>
      <c r="I36" s="207"/>
      <c r="J36" s="207"/>
      <c r="K36" s="207"/>
      <c r="L36" s="207"/>
      <c r="M36" s="207"/>
      <c r="N36" s="207"/>
      <c r="O36" s="207"/>
      <c r="P36" s="207"/>
      <c r="Q36" s="207"/>
      <c r="R36" s="68">
        <f>ROUND(Q13,0)</f>
        <v>0</v>
      </c>
      <c r="S36" s="45"/>
      <c r="T36" s="45"/>
      <c r="U36" s="45"/>
      <c r="V36" s="45"/>
    </row>
    <row r="37" spans="1:22" s="7" customFormat="1" ht="30" customHeight="1" x14ac:dyDescent="0.3">
      <c r="A37" s="45"/>
      <c r="B37" s="166"/>
      <c r="C37" s="229" t="s">
        <v>173</v>
      </c>
      <c r="D37" s="230"/>
      <c r="E37" s="231"/>
      <c r="F37" s="232"/>
      <c r="G37" s="233"/>
      <c r="H37" s="233"/>
      <c r="I37" s="233"/>
      <c r="J37" s="233"/>
      <c r="K37" s="233"/>
      <c r="L37" s="233"/>
      <c r="M37" s="233"/>
      <c r="N37" s="233"/>
      <c r="O37" s="233"/>
      <c r="P37" s="233"/>
      <c r="Q37" s="234"/>
      <c r="R37" s="67"/>
      <c r="S37" s="45"/>
      <c r="T37" s="45"/>
      <c r="U37" s="45"/>
      <c r="V37" s="45"/>
    </row>
    <row r="38" spans="1:22" s="7" customFormat="1" ht="30" customHeight="1" x14ac:dyDescent="0.3">
      <c r="A38" s="45"/>
      <c r="B38" s="206" t="s">
        <v>76</v>
      </c>
      <c r="C38" s="206"/>
      <c r="D38" s="207"/>
      <c r="E38" s="207"/>
      <c r="F38" s="207"/>
      <c r="G38" s="207"/>
      <c r="H38" s="207"/>
      <c r="I38" s="207"/>
      <c r="J38" s="207"/>
      <c r="K38" s="207"/>
      <c r="L38" s="207"/>
      <c r="M38" s="207"/>
      <c r="N38" s="207"/>
      <c r="O38" s="207"/>
      <c r="P38" s="207"/>
      <c r="Q38" s="207"/>
      <c r="R38" s="68">
        <f>ROUND(Q23,0)</f>
        <v>0</v>
      </c>
      <c r="S38" s="45"/>
      <c r="T38" s="45"/>
      <c r="U38" s="45"/>
      <c r="V38" s="45"/>
    </row>
    <row r="39" spans="1:22" s="7" customFormat="1" ht="30" customHeight="1" x14ac:dyDescent="0.3">
      <c r="A39" s="45"/>
      <c r="B39" s="166"/>
      <c r="C39" s="229" t="s">
        <v>174</v>
      </c>
      <c r="D39" s="230"/>
      <c r="E39" s="231"/>
      <c r="F39" s="232"/>
      <c r="G39" s="233"/>
      <c r="H39" s="233"/>
      <c r="I39" s="233"/>
      <c r="J39" s="233"/>
      <c r="K39" s="233"/>
      <c r="L39" s="233"/>
      <c r="M39" s="233"/>
      <c r="N39" s="233"/>
      <c r="O39" s="233"/>
      <c r="P39" s="233"/>
      <c r="Q39" s="234"/>
      <c r="R39" s="67"/>
      <c r="S39" s="45"/>
      <c r="T39" s="45"/>
      <c r="U39" s="45"/>
      <c r="V39" s="45"/>
    </row>
    <row r="40" spans="1:22" s="7" customFormat="1" ht="30" customHeight="1" x14ac:dyDescent="0.3">
      <c r="A40" s="45"/>
      <c r="B40" s="206" t="s">
        <v>77</v>
      </c>
      <c r="C40" s="206"/>
      <c r="D40" s="207"/>
      <c r="E40" s="207"/>
      <c r="F40" s="207"/>
      <c r="G40" s="207"/>
      <c r="H40" s="207"/>
      <c r="I40" s="207"/>
      <c r="J40" s="207"/>
      <c r="K40" s="207"/>
      <c r="L40" s="207"/>
      <c r="M40" s="207"/>
      <c r="N40" s="207"/>
      <c r="O40" s="207"/>
      <c r="P40" s="207"/>
      <c r="Q40" s="207"/>
      <c r="R40" s="68">
        <f>ROUND(Q28,0)</f>
        <v>0</v>
      </c>
      <c r="S40" s="45"/>
      <c r="T40" s="45"/>
      <c r="U40" s="45"/>
      <c r="V40" s="45"/>
    </row>
    <row r="41" spans="1:22" s="7" customFormat="1" ht="30" customHeight="1" x14ac:dyDescent="0.3">
      <c r="A41" s="45"/>
      <c r="B41" s="166"/>
      <c r="C41" s="229" t="s">
        <v>175</v>
      </c>
      <c r="D41" s="230"/>
      <c r="E41" s="231"/>
      <c r="F41" s="232"/>
      <c r="G41" s="233"/>
      <c r="H41" s="233"/>
      <c r="I41" s="233"/>
      <c r="J41" s="233"/>
      <c r="K41" s="233"/>
      <c r="L41" s="233"/>
      <c r="M41" s="233"/>
      <c r="N41" s="233"/>
      <c r="O41" s="233"/>
      <c r="P41" s="233"/>
      <c r="Q41" s="234"/>
      <c r="R41" s="67"/>
      <c r="S41" s="45"/>
      <c r="T41" s="45"/>
      <c r="U41" s="45"/>
      <c r="V41" s="45"/>
    </row>
    <row r="42" spans="1:22" ht="18.600000000000001" customHeight="1" x14ac:dyDescent="0.3">
      <c r="A42" s="45"/>
      <c r="B42" s="189" t="s">
        <v>56</v>
      </c>
      <c r="C42" s="190"/>
      <c r="D42" s="190"/>
      <c r="E42" s="190"/>
      <c r="F42" s="190"/>
      <c r="G42" s="190"/>
      <c r="H42" s="190"/>
      <c r="I42" s="190"/>
      <c r="J42" s="190"/>
      <c r="K42" s="190"/>
      <c r="L42" s="190"/>
      <c r="M42" s="190"/>
      <c r="N42" s="190"/>
      <c r="O42" s="190"/>
      <c r="P42" s="190"/>
      <c r="Q42" s="191"/>
      <c r="R42" s="69">
        <f>ROUNDUP(SUM(R36:R41),0)</f>
        <v>0</v>
      </c>
      <c r="S42" s="45"/>
      <c r="T42" s="45"/>
      <c r="U42" s="45"/>
      <c r="V42" s="45"/>
    </row>
    <row r="43" spans="1:22" ht="15.75" customHeight="1" x14ac:dyDescent="0.3">
      <c r="A43" s="45"/>
      <c r="B43" s="208" t="s">
        <v>66</v>
      </c>
      <c r="C43" s="209"/>
      <c r="D43" s="209"/>
      <c r="E43" s="209"/>
      <c r="F43" s="209"/>
      <c r="G43" s="209"/>
      <c r="H43" s="209"/>
      <c r="I43" s="209"/>
      <c r="J43" s="209"/>
      <c r="K43" s="209"/>
      <c r="L43" s="209"/>
      <c r="M43" s="209"/>
      <c r="N43" s="209"/>
      <c r="O43" s="209"/>
      <c r="P43" s="209"/>
      <c r="Q43" s="209"/>
      <c r="R43" s="210"/>
      <c r="S43" s="45"/>
      <c r="T43" s="45"/>
      <c r="U43" s="45"/>
      <c r="V43" s="45"/>
    </row>
    <row r="44" spans="1:22" ht="49.5" customHeight="1" x14ac:dyDescent="0.3">
      <c r="A44" s="45"/>
      <c r="B44" s="211" t="s">
        <v>137</v>
      </c>
      <c r="C44" s="212"/>
      <c r="D44" s="204" t="s">
        <v>138</v>
      </c>
      <c r="E44" s="205"/>
      <c r="F44" s="205" t="s">
        <v>117</v>
      </c>
      <c r="G44" s="205"/>
      <c r="H44" s="205"/>
      <c r="I44" s="205"/>
      <c r="J44" s="205"/>
      <c r="K44" s="205"/>
      <c r="L44" s="205"/>
      <c r="M44" s="225"/>
      <c r="N44" s="94" t="s">
        <v>54</v>
      </c>
      <c r="O44" s="95"/>
      <c r="P44" s="70" t="s">
        <v>55</v>
      </c>
      <c r="Q44" s="71"/>
      <c r="R44" s="46" t="s">
        <v>46</v>
      </c>
      <c r="S44" s="45"/>
      <c r="T44" s="45"/>
      <c r="U44" s="45"/>
      <c r="V44" s="45"/>
    </row>
    <row r="45" spans="1:22" ht="27" customHeight="1" x14ac:dyDescent="0.3">
      <c r="A45" s="45"/>
      <c r="B45" s="224" t="s">
        <v>1</v>
      </c>
      <c r="C45" s="224"/>
      <c r="D45" s="203"/>
      <c r="E45" s="203"/>
      <c r="F45" s="203"/>
      <c r="G45" s="203"/>
      <c r="H45" s="203"/>
      <c r="I45" s="203"/>
      <c r="J45" s="203"/>
      <c r="K45" s="203"/>
      <c r="L45" s="203"/>
      <c r="M45" s="203"/>
      <c r="N45" s="92"/>
      <c r="O45" s="93"/>
      <c r="P45" s="118"/>
      <c r="Q45" s="64"/>
      <c r="R45" s="72">
        <f>ROUND(N45*P45,0)</f>
        <v>0</v>
      </c>
      <c r="S45" s="45"/>
      <c r="T45" s="111">
        <f>IF(B45="Sub Grantee",R45,0)</f>
        <v>0</v>
      </c>
      <c r="U45" s="111">
        <f>IF(B45="Sub Grantee",D45,0)</f>
        <v>0</v>
      </c>
      <c r="V45" s="45"/>
    </row>
    <row r="46" spans="1:22" ht="27" customHeight="1" x14ac:dyDescent="0.3">
      <c r="A46" s="45"/>
      <c r="B46" s="224" t="s">
        <v>1</v>
      </c>
      <c r="C46" s="224"/>
      <c r="D46" s="203"/>
      <c r="E46" s="203"/>
      <c r="F46" s="203"/>
      <c r="G46" s="203"/>
      <c r="H46" s="203"/>
      <c r="I46" s="203"/>
      <c r="J46" s="203"/>
      <c r="K46" s="203"/>
      <c r="L46" s="203"/>
      <c r="M46" s="203"/>
      <c r="N46" s="92"/>
      <c r="O46" s="93"/>
      <c r="P46" s="118"/>
      <c r="Q46" s="64"/>
      <c r="R46" s="72">
        <f>ROUND(N46*P46,0)</f>
        <v>0</v>
      </c>
      <c r="S46" s="45"/>
      <c r="T46" s="111">
        <f t="shared" ref="T46:T47" si="11">IF(B46="Sub Grantee",R46,0)</f>
        <v>0</v>
      </c>
      <c r="U46" s="111">
        <f t="shared" ref="U46:U48" si="12">IF(B46="Sub Grantee",D46,0)</f>
        <v>0</v>
      </c>
      <c r="V46" s="45"/>
    </row>
    <row r="47" spans="1:22" ht="27" customHeight="1" x14ac:dyDescent="0.3">
      <c r="A47" s="45"/>
      <c r="B47" s="224" t="s">
        <v>1</v>
      </c>
      <c r="C47" s="224"/>
      <c r="D47" s="203"/>
      <c r="E47" s="203"/>
      <c r="F47" s="203"/>
      <c r="G47" s="203"/>
      <c r="H47" s="203"/>
      <c r="I47" s="203"/>
      <c r="J47" s="203"/>
      <c r="K47" s="203"/>
      <c r="L47" s="203"/>
      <c r="M47" s="203"/>
      <c r="N47" s="92"/>
      <c r="O47" s="93"/>
      <c r="P47" s="118"/>
      <c r="Q47" s="64"/>
      <c r="R47" s="72">
        <f>ROUND(N47*P47,0)</f>
        <v>0</v>
      </c>
      <c r="S47" s="45"/>
      <c r="T47" s="111">
        <f t="shared" si="11"/>
        <v>0</v>
      </c>
      <c r="U47" s="111">
        <f t="shared" si="12"/>
        <v>0</v>
      </c>
      <c r="V47" s="45"/>
    </row>
    <row r="48" spans="1:22" ht="27" customHeight="1" x14ac:dyDescent="0.3">
      <c r="A48" s="45"/>
      <c r="B48" s="224" t="s">
        <v>1</v>
      </c>
      <c r="C48" s="224"/>
      <c r="D48" s="203"/>
      <c r="E48" s="203"/>
      <c r="F48" s="203"/>
      <c r="G48" s="203"/>
      <c r="H48" s="203"/>
      <c r="I48" s="203"/>
      <c r="J48" s="203"/>
      <c r="K48" s="203"/>
      <c r="L48" s="203"/>
      <c r="M48" s="203"/>
      <c r="N48" s="92"/>
      <c r="O48" s="93"/>
      <c r="P48" s="118"/>
      <c r="Q48" s="64"/>
      <c r="R48" s="72">
        <f>ROUND(N48*P48,0)</f>
        <v>0</v>
      </c>
      <c r="S48" s="45"/>
      <c r="T48" s="111">
        <f t="shared" ref="T48" si="13">IF(B48="Sub Grantee",R48,0)</f>
        <v>0</v>
      </c>
      <c r="U48" s="111">
        <f t="shared" si="12"/>
        <v>0</v>
      </c>
      <c r="V48" s="45"/>
    </row>
    <row r="49" spans="1:22" ht="18.600000000000001" customHeight="1" x14ac:dyDescent="0.3">
      <c r="A49" s="45"/>
      <c r="B49" s="257" t="s">
        <v>58</v>
      </c>
      <c r="C49" s="258"/>
      <c r="D49" s="258"/>
      <c r="E49" s="258"/>
      <c r="F49" s="258"/>
      <c r="G49" s="258"/>
      <c r="H49" s="258"/>
      <c r="I49" s="258"/>
      <c r="J49" s="258"/>
      <c r="K49" s="258"/>
      <c r="L49" s="258"/>
      <c r="M49" s="258"/>
      <c r="N49" s="258"/>
      <c r="O49" s="258"/>
      <c r="P49" s="258"/>
      <c r="Q49" s="259"/>
      <c r="R49" s="72">
        <f>SUM(R45:R48)</f>
        <v>0</v>
      </c>
      <c r="S49" s="45"/>
      <c r="T49" s="111">
        <f>SUM(T45:T48)</f>
        <v>0</v>
      </c>
      <c r="U49" s="45"/>
      <c r="V49" s="45"/>
    </row>
    <row r="50" spans="1:22" ht="15.75" customHeight="1" x14ac:dyDescent="0.3">
      <c r="A50" s="45"/>
      <c r="B50" s="208" t="s">
        <v>67</v>
      </c>
      <c r="C50" s="209"/>
      <c r="D50" s="209"/>
      <c r="E50" s="209"/>
      <c r="F50" s="209"/>
      <c r="G50" s="209"/>
      <c r="H50" s="209"/>
      <c r="I50" s="209"/>
      <c r="J50" s="209"/>
      <c r="K50" s="209"/>
      <c r="L50" s="209"/>
      <c r="M50" s="209"/>
      <c r="N50" s="209"/>
      <c r="O50" s="209"/>
      <c r="P50" s="209"/>
      <c r="Q50" s="209"/>
      <c r="R50" s="210"/>
      <c r="S50" s="45"/>
      <c r="T50" s="45"/>
      <c r="U50" s="45"/>
      <c r="V50" s="45"/>
    </row>
    <row r="51" spans="1:22" ht="49.5" customHeight="1" x14ac:dyDescent="0.3">
      <c r="A51" s="45"/>
      <c r="B51" s="183" t="s">
        <v>53</v>
      </c>
      <c r="C51" s="185"/>
      <c r="D51" s="183" t="s">
        <v>57</v>
      </c>
      <c r="E51" s="184"/>
      <c r="F51" s="184"/>
      <c r="G51" s="184"/>
      <c r="H51" s="184"/>
      <c r="I51" s="184"/>
      <c r="J51" s="184"/>
      <c r="K51" s="184"/>
      <c r="L51" s="184"/>
      <c r="M51" s="184"/>
      <c r="N51" s="184"/>
      <c r="O51" s="184"/>
      <c r="P51" s="184"/>
      <c r="Q51" s="185"/>
      <c r="R51" s="50" t="s">
        <v>46</v>
      </c>
      <c r="S51" s="45"/>
      <c r="T51" s="45"/>
      <c r="U51" s="45"/>
      <c r="V51" s="45"/>
    </row>
    <row r="52" spans="1:22" ht="20.25" customHeight="1" x14ac:dyDescent="0.3">
      <c r="A52" s="45"/>
      <c r="B52" s="240" t="s">
        <v>1</v>
      </c>
      <c r="C52" s="242"/>
      <c r="D52" s="240"/>
      <c r="E52" s="241"/>
      <c r="F52" s="241"/>
      <c r="G52" s="241"/>
      <c r="H52" s="241"/>
      <c r="I52" s="241"/>
      <c r="J52" s="241"/>
      <c r="K52" s="241"/>
      <c r="L52" s="241"/>
      <c r="M52" s="241"/>
      <c r="N52" s="241"/>
      <c r="O52" s="241"/>
      <c r="P52" s="241"/>
      <c r="Q52" s="242"/>
      <c r="R52" s="73"/>
      <c r="S52" s="45"/>
      <c r="T52" s="45"/>
      <c r="U52" s="45"/>
      <c r="V52" s="45"/>
    </row>
    <row r="53" spans="1:22" ht="20.25" customHeight="1" x14ac:dyDescent="0.3">
      <c r="A53" s="45"/>
      <c r="B53" s="240" t="s">
        <v>1</v>
      </c>
      <c r="C53" s="242"/>
      <c r="D53" s="240"/>
      <c r="E53" s="241"/>
      <c r="F53" s="241"/>
      <c r="G53" s="241"/>
      <c r="H53" s="241"/>
      <c r="I53" s="241"/>
      <c r="J53" s="241"/>
      <c r="K53" s="241"/>
      <c r="L53" s="241"/>
      <c r="M53" s="241"/>
      <c r="N53" s="241"/>
      <c r="O53" s="241"/>
      <c r="P53" s="241"/>
      <c r="Q53" s="242"/>
      <c r="R53" s="73"/>
      <c r="S53" s="45"/>
      <c r="T53" s="45"/>
      <c r="U53" s="45"/>
      <c r="V53" s="45"/>
    </row>
    <row r="54" spans="1:22" ht="20.25" customHeight="1" x14ac:dyDescent="0.3">
      <c r="A54" s="45"/>
      <c r="B54" s="240" t="s">
        <v>1</v>
      </c>
      <c r="C54" s="242"/>
      <c r="D54" s="240"/>
      <c r="E54" s="241"/>
      <c r="F54" s="241"/>
      <c r="G54" s="241"/>
      <c r="H54" s="241"/>
      <c r="I54" s="241"/>
      <c r="J54" s="241"/>
      <c r="K54" s="241"/>
      <c r="L54" s="241"/>
      <c r="M54" s="241"/>
      <c r="N54" s="241"/>
      <c r="O54" s="241"/>
      <c r="P54" s="241"/>
      <c r="Q54" s="242"/>
      <c r="R54" s="73"/>
      <c r="S54" s="45"/>
      <c r="T54" s="45"/>
      <c r="U54" s="45"/>
      <c r="V54" s="45"/>
    </row>
    <row r="55" spans="1:22" ht="18" customHeight="1" x14ac:dyDescent="0.3">
      <c r="A55" s="45"/>
      <c r="B55" s="189" t="s">
        <v>60</v>
      </c>
      <c r="C55" s="190"/>
      <c r="D55" s="190"/>
      <c r="E55" s="190"/>
      <c r="F55" s="190"/>
      <c r="G55" s="190"/>
      <c r="H55" s="190"/>
      <c r="I55" s="190"/>
      <c r="J55" s="190"/>
      <c r="K55" s="190"/>
      <c r="L55" s="190"/>
      <c r="M55" s="190"/>
      <c r="N55" s="190"/>
      <c r="O55" s="190"/>
      <c r="P55" s="190"/>
      <c r="Q55" s="191"/>
      <c r="R55" s="57">
        <f>ROUND(SUM(R52:R54),0)</f>
        <v>0</v>
      </c>
      <c r="S55" s="45"/>
      <c r="T55" s="45"/>
      <c r="U55" s="45"/>
      <c r="V55" s="45"/>
    </row>
    <row r="56" spans="1:22" ht="15.75" customHeight="1" x14ac:dyDescent="0.3">
      <c r="A56" s="45"/>
      <c r="B56" s="195" t="s">
        <v>68</v>
      </c>
      <c r="C56" s="196"/>
      <c r="D56" s="196"/>
      <c r="E56" s="196"/>
      <c r="F56" s="196"/>
      <c r="G56" s="196"/>
      <c r="H56" s="196"/>
      <c r="I56" s="196"/>
      <c r="J56" s="196"/>
      <c r="K56" s="196"/>
      <c r="L56" s="196"/>
      <c r="M56" s="196"/>
      <c r="N56" s="196"/>
      <c r="O56" s="196"/>
      <c r="P56" s="196"/>
      <c r="Q56" s="196"/>
      <c r="R56" s="197"/>
      <c r="S56" s="45"/>
      <c r="T56" s="45"/>
      <c r="U56" s="45"/>
      <c r="V56" s="45"/>
    </row>
    <row r="57" spans="1:22" s="7" customFormat="1" ht="33.75" customHeight="1" x14ac:dyDescent="0.3">
      <c r="A57" s="45"/>
      <c r="B57" s="256" t="s">
        <v>141</v>
      </c>
      <c r="C57" s="256"/>
      <c r="D57" s="256" t="s">
        <v>139</v>
      </c>
      <c r="E57" s="256"/>
      <c r="F57" s="260" t="s">
        <v>140</v>
      </c>
      <c r="G57" s="261"/>
      <c r="H57" s="261"/>
      <c r="I57" s="261"/>
      <c r="J57" s="261"/>
      <c r="K57" s="261"/>
      <c r="L57" s="261"/>
      <c r="M57" s="262"/>
      <c r="N57" s="112" t="s">
        <v>59</v>
      </c>
      <c r="O57" s="74"/>
      <c r="P57" s="112" t="s">
        <v>129</v>
      </c>
      <c r="Q57" s="112" t="s">
        <v>55</v>
      </c>
      <c r="R57" s="113" t="s">
        <v>51</v>
      </c>
      <c r="S57" s="45"/>
      <c r="T57" s="45"/>
      <c r="U57" s="45"/>
      <c r="V57" s="45"/>
    </row>
    <row r="58" spans="1:22" s="7" customFormat="1" ht="33.75" customHeight="1" x14ac:dyDescent="0.3">
      <c r="A58" s="45"/>
      <c r="B58" s="202" t="s">
        <v>1</v>
      </c>
      <c r="C58" s="202"/>
      <c r="D58" s="202"/>
      <c r="E58" s="202"/>
      <c r="F58" s="202"/>
      <c r="G58" s="202"/>
      <c r="H58" s="202"/>
      <c r="I58" s="202"/>
      <c r="J58" s="202"/>
      <c r="K58" s="202"/>
      <c r="L58" s="202"/>
      <c r="M58" s="202"/>
      <c r="N58" s="142"/>
      <c r="O58" s="115"/>
      <c r="P58" s="141"/>
      <c r="Q58" s="114"/>
      <c r="R58" s="139">
        <f>ROUND(N58*P58,0)</f>
        <v>0</v>
      </c>
      <c r="S58" s="45"/>
      <c r="T58" s="111">
        <f>IF(B58="Yes",R58,0)</f>
        <v>0</v>
      </c>
      <c r="U58" s="45"/>
      <c r="V58" s="45"/>
    </row>
    <row r="59" spans="1:22" s="7" customFormat="1" ht="33.75" customHeight="1" x14ac:dyDescent="0.3">
      <c r="A59" s="45"/>
      <c r="B59" s="202" t="s">
        <v>1</v>
      </c>
      <c r="C59" s="202"/>
      <c r="D59" s="202"/>
      <c r="E59" s="202"/>
      <c r="F59" s="202"/>
      <c r="G59" s="202"/>
      <c r="H59" s="202"/>
      <c r="I59" s="202"/>
      <c r="J59" s="202"/>
      <c r="K59" s="202"/>
      <c r="L59" s="202"/>
      <c r="M59" s="202"/>
      <c r="N59" s="143"/>
      <c r="O59" s="115"/>
      <c r="P59" s="140"/>
      <c r="Q59" s="114"/>
      <c r="R59" s="139">
        <f t="shared" ref="R59:R60" si="14">ROUND(N59*P59,0)</f>
        <v>0</v>
      </c>
      <c r="S59" s="45"/>
      <c r="T59" s="111">
        <f t="shared" ref="T59:T60" si="15">IF(B59="Yes",R59,0)</f>
        <v>0</v>
      </c>
      <c r="U59" s="45"/>
      <c r="V59" s="45"/>
    </row>
    <row r="60" spans="1:22" s="7" customFormat="1" ht="33.75" customHeight="1" x14ac:dyDescent="0.3">
      <c r="A60" s="45"/>
      <c r="B60" s="202" t="s">
        <v>1</v>
      </c>
      <c r="C60" s="202"/>
      <c r="D60" s="202"/>
      <c r="E60" s="202"/>
      <c r="F60" s="202"/>
      <c r="G60" s="202"/>
      <c r="H60" s="202"/>
      <c r="I60" s="202"/>
      <c r="J60" s="202"/>
      <c r="K60" s="202"/>
      <c r="L60" s="202"/>
      <c r="M60" s="202"/>
      <c r="N60" s="143"/>
      <c r="O60" s="115"/>
      <c r="P60" s="141"/>
      <c r="Q60" s="114"/>
      <c r="R60" s="139">
        <f t="shared" si="14"/>
        <v>0</v>
      </c>
      <c r="S60" s="45"/>
      <c r="T60" s="111">
        <f t="shared" si="15"/>
        <v>0</v>
      </c>
      <c r="U60" s="45"/>
      <c r="V60" s="45"/>
    </row>
    <row r="61" spans="1:22" ht="18" customHeight="1" x14ac:dyDescent="0.3">
      <c r="A61" s="45"/>
      <c r="B61" s="189" t="s">
        <v>62</v>
      </c>
      <c r="C61" s="190"/>
      <c r="D61" s="190"/>
      <c r="E61" s="190"/>
      <c r="F61" s="190"/>
      <c r="G61" s="190"/>
      <c r="H61" s="190"/>
      <c r="I61" s="190"/>
      <c r="J61" s="190"/>
      <c r="K61" s="190"/>
      <c r="L61" s="190"/>
      <c r="M61" s="190"/>
      <c r="N61" s="190"/>
      <c r="O61" s="190"/>
      <c r="P61" s="191"/>
      <c r="Q61" s="65"/>
      <c r="R61" s="57">
        <f>ROUND(SUM(R58:R60),0)</f>
        <v>0</v>
      </c>
      <c r="S61" s="45"/>
      <c r="T61" s="86">
        <f>SUM(T58:T60)</f>
        <v>0</v>
      </c>
      <c r="U61" s="45"/>
      <c r="V61" s="45"/>
    </row>
    <row r="62" spans="1:22" ht="15.75" customHeight="1" x14ac:dyDescent="0.3">
      <c r="A62" s="45"/>
      <c r="B62" s="195" t="s">
        <v>69</v>
      </c>
      <c r="C62" s="196"/>
      <c r="D62" s="196"/>
      <c r="E62" s="196"/>
      <c r="F62" s="196"/>
      <c r="G62" s="196"/>
      <c r="H62" s="196"/>
      <c r="I62" s="196"/>
      <c r="J62" s="196"/>
      <c r="K62" s="196"/>
      <c r="L62" s="196"/>
      <c r="M62" s="196"/>
      <c r="N62" s="196"/>
      <c r="O62" s="196"/>
      <c r="P62" s="196"/>
      <c r="Q62" s="196"/>
      <c r="R62" s="197"/>
      <c r="S62" s="45"/>
      <c r="T62" s="45"/>
      <c r="U62" s="45"/>
      <c r="V62" s="45"/>
    </row>
    <row r="63" spans="1:22" ht="27.75" customHeight="1" x14ac:dyDescent="0.3">
      <c r="A63" s="45"/>
      <c r="B63" s="198" t="s">
        <v>78</v>
      </c>
      <c r="C63" s="198"/>
      <c r="D63" s="199" t="s">
        <v>61</v>
      </c>
      <c r="E63" s="200"/>
      <c r="F63" s="200"/>
      <c r="G63" s="200"/>
      <c r="H63" s="200"/>
      <c r="I63" s="200"/>
      <c r="J63" s="200"/>
      <c r="K63" s="200"/>
      <c r="L63" s="200"/>
      <c r="M63" s="200"/>
      <c r="N63" s="200"/>
      <c r="O63" s="200"/>
      <c r="P63" s="200"/>
      <c r="Q63" s="201"/>
      <c r="R63" s="50" t="s">
        <v>46</v>
      </c>
      <c r="S63" s="45"/>
      <c r="T63" s="45"/>
      <c r="U63" s="45"/>
      <c r="V63" s="45"/>
    </row>
    <row r="64" spans="1:22" ht="19.5" customHeight="1" x14ac:dyDescent="0.3">
      <c r="A64" s="45"/>
      <c r="B64" s="192" t="s">
        <v>222</v>
      </c>
      <c r="C64" s="193"/>
      <c r="D64" s="192"/>
      <c r="E64" s="194"/>
      <c r="F64" s="194"/>
      <c r="G64" s="194"/>
      <c r="H64" s="194"/>
      <c r="I64" s="194"/>
      <c r="J64" s="194"/>
      <c r="K64" s="194"/>
      <c r="L64" s="194"/>
      <c r="M64" s="194"/>
      <c r="N64" s="194"/>
      <c r="O64" s="194"/>
      <c r="P64" s="194"/>
      <c r="Q64" s="193"/>
      <c r="R64" s="73"/>
      <c r="S64" s="45"/>
      <c r="T64" s="45"/>
      <c r="U64" s="45"/>
      <c r="V64" s="45"/>
    </row>
    <row r="65" spans="1:24" ht="19.5" customHeight="1" x14ac:dyDescent="0.3">
      <c r="A65" s="45"/>
      <c r="B65" s="192" t="s">
        <v>222</v>
      </c>
      <c r="C65" s="193"/>
      <c r="D65" s="192"/>
      <c r="E65" s="194"/>
      <c r="F65" s="194"/>
      <c r="G65" s="194"/>
      <c r="H65" s="194"/>
      <c r="I65" s="194"/>
      <c r="J65" s="194"/>
      <c r="K65" s="194"/>
      <c r="L65" s="194"/>
      <c r="M65" s="194"/>
      <c r="N65" s="194"/>
      <c r="O65" s="194"/>
      <c r="P65" s="194"/>
      <c r="Q65" s="193"/>
      <c r="R65" s="73"/>
      <c r="S65" s="45"/>
      <c r="T65" s="45"/>
      <c r="U65" s="45"/>
      <c r="V65" s="45"/>
    </row>
    <row r="66" spans="1:24" ht="19.5" customHeight="1" x14ac:dyDescent="0.3">
      <c r="A66" s="45"/>
      <c r="B66" s="192" t="s">
        <v>222</v>
      </c>
      <c r="C66" s="193"/>
      <c r="D66" s="192"/>
      <c r="E66" s="194"/>
      <c r="F66" s="194"/>
      <c r="G66" s="194"/>
      <c r="H66" s="194"/>
      <c r="I66" s="194"/>
      <c r="J66" s="194"/>
      <c r="K66" s="194"/>
      <c r="L66" s="194"/>
      <c r="M66" s="194"/>
      <c r="N66" s="194"/>
      <c r="O66" s="194"/>
      <c r="P66" s="194"/>
      <c r="Q66" s="193"/>
      <c r="R66" s="73"/>
      <c r="S66" s="45"/>
      <c r="T66" s="45"/>
      <c r="U66" s="45"/>
      <c r="V66" s="45"/>
    </row>
    <row r="67" spans="1:24" ht="19.350000000000001" customHeight="1" x14ac:dyDescent="0.3">
      <c r="A67" s="45"/>
      <c r="B67" s="189" t="s">
        <v>79</v>
      </c>
      <c r="C67" s="190"/>
      <c r="D67" s="190"/>
      <c r="E67" s="190"/>
      <c r="F67" s="190"/>
      <c r="G67" s="190"/>
      <c r="H67" s="190"/>
      <c r="I67" s="190"/>
      <c r="J67" s="190"/>
      <c r="K67" s="190"/>
      <c r="L67" s="190"/>
      <c r="M67" s="190"/>
      <c r="N67" s="190"/>
      <c r="O67" s="190"/>
      <c r="P67" s="190"/>
      <c r="Q67" s="191"/>
      <c r="R67" s="57">
        <f>ROUND(SUM(R64:R66),0)</f>
        <v>0</v>
      </c>
      <c r="S67" s="45"/>
      <c r="T67" s="45"/>
      <c r="U67" s="45"/>
      <c r="V67" s="45"/>
    </row>
    <row r="68" spans="1:24" ht="15.75" customHeight="1" x14ac:dyDescent="0.3">
      <c r="A68" s="45"/>
      <c r="B68" s="181" t="s">
        <v>70</v>
      </c>
      <c r="C68" s="182"/>
      <c r="D68" s="182"/>
      <c r="E68" s="182"/>
      <c r="F68" s="182"/>
      <c r="G68" s="182"/>
      <c r="H68" s="182"/>
      <c r="I68" s="182"/>
      <c r="J68" s="182"/>
      <c r="K68" s="182"/>
      <c r="L68" s="182"/>
      <c r="M68" s="182"/>
      <c r="N68" s="182"/>
      <c r="O68" s="182"/>
      <c r="P68" s="182"/>
      <c r="Q68" s="182"/>
      <c r="R68" s="197"/>
      <c r="S68" s="45"/>
      <c r="T68" s="45"/>
      <c r="U68" s="45"/>
      <c r="V68" s="45"/>
      <c r="W68" s="45"/>
    </row>
    <row r="69" spans="1:24" ht="15.75" customHeight="1" x14ac:dyDescent="0.3">
      <c r="A69" s="45"/>
      <c r="B69" s="154"/>
      <c r="C69" s="155"/>
      <c r="D69" s="155"/>
      <c r="E69" s="155"/>
      <c r="F69" s="155"/>
      <c r="G69" s="155"/>
      <c r="H69" s="155"/>
      <c r="I69" s="155"/>
      <c r="J69" s="155"/>
      <c r="K69" s="155"/>
      <c r="L69" s="155"/>
      <c r="M69" s="155"/>
      <c r="N69" s="155"/>
      <c r="O69" s="155"/>
      <c r="P69" s="155"/>
      <c r="Q69" s="155"/>
      <c r="R69" s="160"/>
      <c r="S69" s="45"/>
      <c r="T69" s="45"/>
      <c r="U69" s="45"/>
      <c r="V69" s="45"/>
      <c r="W69" s="45"/>
    </row>
    <row r="70" spans="1:24" ht="15.75" customHeight="1" x14ac:dyDescent="0.3">
      <c r="A70" s="45"/>
      <c r="B70" s="152"/>
      <c r="C70" s="216" t="s">
        <v>165</v>
      </c>
      <c r="D70" s="216"/>
      <c r="E70" s="216"/>
      <c r="F70" s="216"/>
      <c r="G70" s="216"/>
      <c r="H70" s="153"/>
      <c r="I70" s="217" t="s">
        <v>166</v>
      </c>
      <c r="J70" s="219"/>
      <c r="K70" s="219"/>
      <c r="L70" s="219"/>
      <c r="M70" s="219"/>
      <c r="N70" s="223">
        <f>Cover!C8</f>
        <v>0</v>
      </c>
      <c r="O70" s="223"/>
      <c r="P70" s="223"/>
      <c r="Q70" s="167"/>
      <c r="R70" s="170"/>
      <c r="S70" s="45"/>
      <c r="T70" s="45"/>
      <c r="U70" s="45"/>
      <c r="V70" s="45"/>
      <c r="W70" s="45"/>
    </row>
    <row r="71" spans="1:24" ht="15.75" customHeight="1" x14ac:dyDescent="0.3">
      <c r="A71" s="45"/>
      <c r="B71" s="152"/>
      <c r="C71" s="216" t="s">
        <v>158</v>
      </c>
      <c r="D71" s="216"/>
      <c r="E71" s="216"/>
      <c r="F71" s="216"/>
      <c r="G71" s="159">
        <f>F85</f>
        <v>0</v>
      </c>
      <c r="H71" s="153"/>
      <c r="I71" s="216" t="s">
        <v>176</v>
      </c>
      <c r="J71" s="216"/>
      <c r="K71" s="216"/>
      <c r="L71" s="216"/>
      <c r="M71" s="217"/>
      <c r="N71" s="218">
        <f>Cover!C10-' Budget'!F93</f>
        <v>0</v>
      </c>
      <c r="O71" s="218"/>
      <c r="P71" s="218"/>
      <c r="Q71" s="167"/>
      <c r="R71" s="170"/>
      <c r="S71" s="45"/>
      <c r="T71" s="45"/>
      <c r="U71" s="45"/>
      <c r="V71" s="45"/>
      <c r="W71" s="45"/>
    </row>
    <row r="72" spans="1:24" ht="15.75" customHeight="1" x14ac:dyDescent="0.3">
      <c r="A72" s="45"/>
      <c r="B72" s="152"/>
      <c r="C72" s="216" t="s">
        <v>167</v>
      </c>
      <c r="D72" s="216"/>
      <c r="E72" s="216"/>
      <c r="F72" s="216"/>
      <c r="G72" s="159">
        <f>F86+F87+F88+F89</f>
        <v>0</v>
      </c>
      <c r="H72" s="153"/>
      <c r="I72" s="162"/>
      <c r="J72" s="156"/>
      <c r="K72" s="156"/>
      <c r="L72" s="156"/>
      <c r="M72" s="156"/>
      <c r="N72" s="161"/>
      <c r="O72" s="161"/>
      <c r="P72" s="161"/>
      <c r="Q72" s="168"/>
      <c r="R72" s="78"/>
      <c r="S72" s="45"/>
      <c r="T72" s="45"/>
      <c r="U72" s="45"/>
      <c r="V72" s="45"/>
      <c r="W72" s="45"/>
    </row>
    <row r="73" spans="1:24" ht="15.75" customHeight="1" x14ac:dyDescent="0.3">
      <c r="A73" s="45"/>
      <c r="B73" s="152"/>
      <c r="C73" s="216" t="s">
        <v>159</v>
      </c>
      <c r="D73" s="216"/>
      <c r="E73" s="216"/>
      <c r="F73" s="216"/>
      <c r="G73" s="159">
        <f>R79</f>
        <v>0</v>
      </c>
      <c r="H73" s="153"/>
      <c r="I73" s="217" t="s">
        <v>125</v>
      </c>
      <c r="J73" s="219"/>
      <c r="K73" s="219"/>
      <c r="L73" s="219"/>
      <c r="M73" s="219"/>
      <c r="N73" s="220">
        <f>'Grant Summary'!J35</f>
        <v>0</v>
      </c>
      <c r="O73" s="221"/>
      <c r="P73" s="222"/>
      <c r="Q73" s="167"/>
      <c r="R73" s="78"/>
      <c r="S73" s="45"/>
      <c r="T73" s="45"/>
      <c r="U73" s="45"/>
      <c r="V73" s="45"/>
      <c r="W73" s="45"/>
    </row>
    <row r="74" spans="1:24" ht="16.5" customHeight="1" x14ac:dyDescent="0.3">
      <c r="A74" s="45"/>
      <c r="B74" s="152"/>
      <c r="C74" s="153"/>
      <c r="D74" s="214"/>
      <c r="E74" s="214"/>
      <c r="F74" s="214"/>
      <c r="G74" s="153"/>
      <c r="H74" s="153"/>
      <c r="I74" s="153"/>
      <c r="J74" s="153"/>
      <c r="K74" s="153"/>
      <c r="L74" s="153"/>
      <c r="M74" s="215"/>
      <c r="N74" s="215"/>
      <c r="O74" s="215"/>
      <c r="P74" s="215"/>
      <c r="Q74" s="215"/>
      <c r="R74" s="163" t="s">
        <v>51</v>
      </c>
      <c r="S74" s="45"/>
      <c r="T74" s="45"/>
      <c r="U74" s="45"/>
      <c r="V74" s="45"/>
      <c r="W74" s="45"/>
    </row>
    <row r="75" spans="1:24" x14ac:dyDescent="0.3">
      <c r="A75" s="45"/>
      <c r="B75" s="157"/>
      <c r="C75" s="213"/>
      <c r="D75" s="213"/>
      <c r="E75" s="213"/>
      <c r="F75" s="158"/>
      <c r="G75" s="158"/>
      <c r="H75" s="158"/>
      <c r="I75" s="190" t="s">
        <v>168</v>
      </c>
      <c r="J75" s="190"/>
      <c r="K75" s="190"/>
      <c r="L75" s="190"/>
      <c r="M75" s="190"/>
      <c r="N75" s="190"/>
      <c r="O75" s="190"/>
      <c r="P75" s="190"/>
      <c r="Q75" s="191"/>
      <c r="R75" s="81"/>
      <c r="S75" s="45"/>
      <c r="T75" s="45"/>
      <c r="U75" s="45"/>
      <c r="V75" s="45"/>
      <c r="W75" s="45"/>
      <c r="X75" s="117"/>
    </row>
    <row r="76" spans="1:24" ht="15.75" customHeight="1" x14ac:dyDescent="0.3">
      <c r="A76" s="45"/>
      <c r="B76" s="181" t="s">
        <v>71</v>
      </c>
      <c r="C76" s="182"/>
      <c r="D76" s="182"/>
      <c r="E76" s="182"/>
      <c r="F76" s="182"/>
      <c r="G76" s="182"/>
      <c r="H76" s="182"/>
      <c r="I76" s="182"/>
      <c r="J76" s="182"/>
      <c r="K76" s="182"/>
      <c r="L76" s="182"/>
      <c r="M76" s="182"/>
      <c r="N76" s="182"/>
      <c r="O76" s="182"/>
      <c r="P76" s="182"/>
      <c r="Q76" s="182"/>
      <c r="R76" s="82"/>
      <c r="S76" s="45"/>
      <c r="T76" s="45"/>
      <c r="U76" s="45"/>
      <c r="V76" s="45"/>
    </row>
    <row r="77" spans="1:24" ht="15.6" customHeight="1" x14ac:dyDescent="0.3">
      <c r="A77" s="45"/>
      <c r="B77" s="183" t="s">
        <v>80</v>
      </c>
      <c r="C77" s="184"/>
      <c r="D77" s="184"/>
      <c r="E77" s="184"/>
      <c r="F77" s="184"/>
      <c r="G77" s="184"/>
      <c r="H77" s="184"/>
      <c r="I77" s="184"/>
      <c r="J77" s="184"/>
      <c r="K77" s="184"/>
      <c r="L77" s="184"/>
      <c r="M77" s="184"/>
      <c r="N77" s="184"/>
      <c r="O77" s="184"/>
      <c r="P77" s="184"/>
      <c r="Q77" s="185"/>
      <c r="R77" s="49" t="s">
        <v>51</v>
      </c>
      <c r="S77" s="45"/>
      <c r="T77" s="45"/>
      <c r="U77" s="45"/>
      <c r="V77" s="45"/>
    </row>
    <row r="78" spans="1:24" ht="30" customHeight="1" x14ac:dyDescent="0.3">
      <c r="A78" s="45"/>
      <c r="B78" s="186"/>
      <c r="C78" s="187"/>
      <c r="D78" s="187"/>
      <c r="E78" s="187"/>
      <c r="F78" s="187"/>
      <c r="G78" s="187"/>
      <c r="H78" s="187"/>
      <c r="I78" s="187"/>
      <c r="J78" s="187"/>
      <c r="K78" s="187"/>
      <c r="L78" s="187"/>
      <c r="M78" s="187"/>
      <c r="N78" s="187"/>
      <c r="O78" s="187"/>
      <c r="P78" s="187"/>
      <c r="Q78" s="188"/>
      <c r="R78" s="84"/>
      <c r="S78" s="45"/>
      <c r="T78" s="45"/>
      <c r="U78" s="45"/>
      <c r="V78" s="45"/>
    </row>
    <row r="79" spans="1:24" ht="18.600000000000001" customHeight="1" x14ac:dyDescent="0.3">
      <c r="A79" s="45"/>
      <c r="B79" s="189" t="s">
        <v>81</v>
      </c>
      <c r="C79" s="190"/>
      <c r="D79" s="190"/>
      <c r="E79" s="190"/>
      <c r="F79" s="190"/>
      <c r="G79" s="190"/>
      <c r="H79" s="190"/>
      <c r="I79" s="190"/>
      <c r="J79" s="190"/>
      <c r="K79" s="190"/>
      <c r="L79" s="190"/>
      <c r="M79" s="190"/>
      <c r="N79" s="190"/>
      <c r="O79" s="190"/>
      <c r="P79" s="190"/>
      <c r="Q79" s="191"/>
      <c r="R79" s="83">
        <f>ROUND(R78,0)</f>
        <v>0</v>
      </c>
      <c r="S79" s="45"/>
      <c r="T79" s="45"/>
      <c r="U79" s="45"/>
      <c r="V79" s="45"/>
    </row>
    <row r="80" spans="1:24" ht="34.5" customHeight="1" x14ac:dyDescent="0.3">
      <c r="A80" s="45"/>
      <c r="B80" s="175" t="s">
        <v>63</v>
      </c>
      <c r="C80" s="176"/>
      <c r="D80" s="176"/>
      <c r="E80" s="176"/>
      <c r="F80" s="176"/>
      <c r="G80" s="176"/>
      <c r="H80" s="176"/>
      <c r="I80" s="176"/>
      <c r="J80" s="176"/>
      <c r="K80" s="176"/>
      <c r="L80" s="176"/>
      <c r="M80" s="176"/>
      <c r="N80" s="176"/>
      <c r="O80" s="176"/>
      <c r="P80" s="176"/>
      <c r="Q80" s="177"/>
      <c r="R80" s="85">
        <f>SUM(R79+R75+R67+R61+R55+R49+R42+R33+R28+R23+R13)</f>
        <v>0</v>
      </c>
      <c r="S80" s="45"/>
      <c r="T80" s="41"/>
      <c r="U80" s="42"/>
      <c r="V80" s="45"/>
    </row>
    <row r="81" spans="1:22" ht="34.5" customHeight="1" x14ac:dyDescent="0.3">
      <c r="A81" s="45"/>
      <c r="B81" s="175" t="s">
        <v>194</v>
      </c>
      <c r="C81" s="176"/>
      <c r="D81" s="176"/>
      <c r="E81" s="176"/>
      <c r="F81" s="176"/>
      <c r="G81" s="176"/>
      <c r="H81" s="176"/>
      <c r="I81" s="176"/>
      <c r="J81" s="176"/>
      <c r="K81" s="176"/>
      <c r="L81" s="176"/>
      <c r="M81" s="176"/>
      <c r="N81" s="176"/>
      <c r="O81" s="176"/>
      <c r="P81" s="176"/>
      <c r="Q81" s="177" t="s">
        <v>194</v>
      </c>
      <c r="R81" s="85">
        <f>R80-Cover!C10</f>
        <v>0</v>
      </c>
      <c r="S81" s="45"/>
      <c r="T81" s="41" t="s">
        <v>128</v>
      </c>
      <c r="U81" s="42">
        <f>T61</f>
        <v>0</v>
      </c>
      <c r="V81" s="45"/>
    </row>
    <row r="82" spans="1:22" x14ac:dyDescent="0.3">
      <c r="A82" s="45"/>
      <c r="B82" s="45"/>
      <c r="C82" s="45"/>
      <c r="D82" s="45"/>
      <c r="E82" s="45"/>
      <c r="F82" s="45"/>
      <c r="G82" s="45"/>
      <c r="H82" s="45"/>
      <c r="I82" s="45"/>
      <c r="J82" s="45"/>
      <c r="K82" s="45"/>
      <c r="L82" s="45"/>
      <c r="M82" s="45"/>
      <c r="N82" s="45"/>
      <c r="O82" s="45"/>
      <c r="P82" s="45"/>
      <c r="Q82" s="45"/>
      <c r="R82" s="45"/>
      <c r="S82" s="45"/>
      <c r="T82" s="45"/>
      <c r="U82" s="45"/>
      <c r="V82" s="45"/>
    </row>
    <row r="83" spans="1:22" ht="18" hidden="1" customHeight="1" x14ac:dyDescent="0.3"/>
    <row r="84" spans="1:22" hidden="1" x14ac:dyDescent="0.3">
      <c r="C84" s="147" t="s">
        <v>164</v>
      </c>
      <c r="D84" s="147"/>
      <c r="E84" s="148"/>
      <c r="F84" s="149"/>
    </row>
    <row r="85" spans="1:22" hidden="1" x14ac:dyDescent="0.3">
      <c r="C85" s="147" t="s">
        <v>158</v>
      </c>
      <c r="D85" s="147"/>
      <c r="E85" s="148"/>
      <c r="F85" s="150">
        <f>R33</f>
        <v>0</v>
      </c>
    </row>
    <row r="86" spans="1:22" hidden="1" x14ac:dyDescent="0.3">
      <c r="C86" s="147" t="s">
        <v>160</v>
      </c>
      <c r="D86" s="147"/>
      <c r="E86" s="148">
        <f>R45</f>
        <v>0</v>
      </c>
      <c r="F86" s="149">
        <f>IF(E86&gt;25000,(E86-25000),0)</f>
        <v>0</v>
      </c>
    </row>
    <row r="87" spans="1:22" hidden="1" x14ac:dyDescent="0.3">
      <c r="C87" s="147" t="s">
        <v>161</v>
      </c>
      <c r="D87" s="147"/>
      <c r="E87" s="148">
        <f t="shared" ref="E87:E89" si="16">R46</f>
        <v>0</v>
      </c>
      <c r="F87" s="149">
        <f>IF(E87&gt;25000,(E87-25000),0)</f>
        <v>0</v>
      </c>
    </row>
    <row r="88" spans="1:22" hidden="1" x14ac:dyDescent="0.3">
      <c r="C88" s="147" t="s">
        <v>162</v>
      </c>
      <c r="D88" s="147"/>
      <c r="E88" s="148">
        <f t="shared" si="16"/>
        <v>0</v>
      </c>
      <c r="F88" s="149">
        <f>IF(E88&gt;25000,(E88-25000),0)</f>
        <v>0</v>
      </c>
    </row>
    <row r="89" spans="1:22" hidden="1" x14ac:dyDescent="0.3">
      <c r="C89" s="147" t="s">
        <v>163</v>
      </c>
      <c r="D89" s="147"/>
      <c r="E89" s="148">
        <f t="shared" si="16"/>
        <v>0</v>
      </c>
      <c r="F89" s="149">
        <f>IF(E89&gt;25000,(E89-25000),0)</f>
        <v>0</v>
      </c>
    </row>
    <row r="90" spans="1:22" hidden="1" x14ac:dyDescent="0.3">
      <c r="C90" s="147" t="s">
        <v>159</v>
      </c>
      <c r="D90" s="147"/>
      <c r="E90" s="148"/>
      <c r="F90" s="150">
        <f>R79</f>
        <v>0</v>
      </c>
    </row>
    <row r="91" spans="1:22" hidden="1" x14ac:dyDescent="0.3">
      <c r="F91" s="151">
        <f>SUM(F85:F90)</f>
        <v>0</v>
      </c>
    </row>
  </sheetData>
  <sheetProtection algorithmName="SHA-512" hashValue="oJGmQcMzOhmfI9cfMrSL4FfATjfnFVR9jbHPJxDxgMoA1nWUn0iw6Ha8L97WNtV0uXRNZKMLU/aMiPLIwTKcDA==" saltValue="vMMOs4AyRKC5pZz5IlaiAg==" spinCount="100000" sheet="1" formatCells="0" formatRows="0" insertRows="0" deleteRows="0" selectLockedCells="1"/>
  <mergeCells count="146">
    <mergeCell ref="B47:C47"/>
    <mergeCell ref="D47:E47"/>
    <mergeCell ref="B81:Q81"/>
    <mergeCell ref="B24:R24"/>
    <mergeCell ref="B25:C25"/>
    <mergeCell ref="D25:G25"/>
    <mergeCell ref="B26:C26"/>
    <mergeCell ref="D26:G26"/>
    <mergeCell ref="H25:K25"/>
    <mergeCell ref="H26:K26"/>
    <mergeCell ref="C39:E39"/>
    <mergeCell ref="F39:Q39"/>
    <mergeCell ref="B27:C27"/>
    <mergeCell ref="D27:G27"/>
    <mergeCell ref="B28:P28"/>
    <mergeCell ref="B29:R29"/>
    <mergeCell ref="B30:C30"/>
    <mergeCell ref="D30:P30"/>
    <mergeCell ref="H27:K27"/>
    <mergeCell ref="B35:C35"/>
    <mergeCell ref="D35:Q35"/>
    <mergeCell ref="B36:C36"/>
    <mergeCell ref="D36:Q36"/>
    <mergeCell ref="B38:C38"/>
    <mergeCell ref="B58:C58"/>
    <mergeCell ref="D58:E58"/>
    <mergeCell ref="F58:M58"/>
    <mergeCell ref="B57:C57"/>
    <mergeCell ref="B48:C48"/>
    <mergeCell ref="D48:E48"/>
    <mergeCell ref="F48:M48"/>
    <mergeCell ref="B54:C54"/>
    <mergeCell ref="D54:Q54"/>
    <mergeCell ref="B55:Q55"/>
    <mergeCell ref="B51:C51"/>
    <mergeCell ref="D51:Q51"/>
    <mergeCell ref="B52:C52"/>
    <mergeCell ref="D52:Q52"/>
    <mergeCell ref="B53:C53"/>
    <mergeCell ref="D53:Q53"/>
    <mergeCell ref="B49:Q49"/>
    <mergeCell ref="B50:R50"/>
    <mergeCell ref="D57:E57"/>
    <mergeCell ref="F57:M57"/>
    <mergeCell ref="B4:R4"/>
    <mergeCell ref="B6:C6"/>
    <mergeCell ref="B8:R8"/>
    <mergeCell ref="B12:C12"/>
    <mergeCell ref="D12:G12"/>
    <mergeCell ref="B13:P13"/>
    <mergeCell ref="B14:R14"/>
    <mergeCell ref="D15:G15"/>
    <mergeCell ref="B16:C16"/>
    <mergeCell ref="D16:G16"/>
    <mergeCell ref="B15:C15"/>
    <mergeCell ref="B9:C9"/>
    <mergeCell ref="D9:G9"/>
    <mergeCell ref="B10:C10"/>
    <mergeCell ref="D10:G10"/>
    <mergeCell ref="B11:C11"/>
    <mergeCell ref="D11:G11"/>
    <mergeCell ref="H16:K16"/>
    <mergeCell ref="H15:K15"/>
    <mergeCell ref="C41:E41"/>
    <mergeCell ref="F41:Q41"/>
    <mergeCell ref="D31:P31"/>
    <mergeCell ref="B32:C32"/>
    <mergeCell ref="D32:P32"/>
    <mergeCell ref="B20:C20"/>
    <mergeCell ref="D20:G20"/>
    <mergeCell ref="B21:C21"/>
    <mergeCell ref="D21:G21"/>
    <mergeCell ref="B22:C22"/>
    <mergeCell ref="D22:G22"/>
    <mergeCell ref="D45:E45"/>
    <mergeCell ref="F44:M44"/>
    <mergeCell ref="B46:C46"/>
    <mergeCell ref="D46:E46"/>
    <mergeCell ref="H17:K17"/>
    <mergeCell ref="H18:K18"/>
    <mergeCell ref="H19:K19"/>
    <mergeCell ref="H20:K20"/>
    <mergeCell ref="H21:K21"/>
    <mergeCell ref="H22:K22"/>
    <mergeCell ref="C37:E37"/>
    <mergeCell ref="F37:Q37"/>
    <mergeCell ref="B33:Q33"/>
    <mergeCell ref="B34:R34"/>
    <mergeCell ref="D38:Q38"/>
    <mergeCell ref="F46:M46"/>
    <mergeCell ref="B17:C17"/>
    <mergeCell ref="D17:G17"/>
    <mergeCell ref="B18:C18"/>
    <mergeCell ref="D18:G18"/>
    <mergeCell ref="B19:C19"/>
    <mergeCell ref="D19:G19"/>
    <mergeCell ref="B31:C31"/>
    <mergeCell ref="B23:P23"/>
    <mergeCell ref="B40:C40"/>
    <mergeCell ref="D40:Q40"/>
    <mergeCell ref="B42:Q42"/>
    <mergeCell ref="B43:R43"/>
    <mergeCell ref="B44:C44"/>
    <mergeCell ref="C75:E75"/>
    <mergeCell ref="I75:Q75"/>
    <mergeCell ref="F60:M60"/>
    <mergeCell ref="D59:E59"/>
    <mergeCell ref="F59:M59"/>
    <mergeCell ref="D74:F74"/>
    <mergeCell ref="M74:Q74"/>
    <mergeCell ref="I71:M71"/>
    <mergeCell ref="N71:P71"/>
    <mergeCell ref="C71:F71"/>
    <mergeCell ref="C72:F72"/>
    <mergeCell ref="C73:F73"/>
    <mergeCell ref="I73:M73"/>
    <mergeCell ref="N73:P73"/>
    <mergeCell ref="C70:G70"/>
    <mergeCell ref="I70:M70"/>
    <mergeCell ref="N70:P70"/>
    <mergeCell ref="B45:C45"/>
    <mergeCell ref="F45:M45"/>
    <mergeCell ref="B80:Q80"/>
    <mergeCell ref="B3:R3"/>
    <mergeCell ref="B76:Q76"/>
    <mergeCell ref="B77:Q77"/>
    <mergeCell ref="B78:Q78"/>
    <mergeCell ref="B79:Q79"/>
    <mergeCell ref="B65:C65"/>
    <mergeCell ref="D65:Q65"/>
    <mergeCell ref="B66:C66"/>
    <mergeCell ref="D66:Q66"/>
    <mergeCell ref="B67:Q67"/>
    <mergeCell ref="B61:P61"/>
    <mergeCell ref="B62:R62"/>
    <mergeCell ref="B63:C63"/>
    <mergeCell ref="D63:Q63"/>
    <mergeCell ref="B64:C64"/>
    <mergeCell ref="D64:Q64"/>
    <mergeCell ref="B68:R68"/>
    <mergeCell ref="B59:C59"/>
    <mergeCell ref="B56:R56"/>
    <mergeCell ref="B60:C60"/>
    <mergeCell ref="D60:E60"/>
    <mergeCell ref="F47:M47"/>
    <mergeCell ref="D44:E44"/>
  </mergeCells>
  <conditionalFormatting sqref="R75">
    <cfRule type="cellIs" dxfId="13" priority="5" operator="greaterThan">
      <formula>$N$73</formula>
    </cfRule>
    <cfRule type="cellIs" dxfId="12" priority="7" operator="greaterThan">
      <formula>$N$73</formula>
    </cfRule>
  </conditionalFormatting>
  <conditionalFormatting sqref="R75">
    <cfRule type="cellIs" dxfId="11" priority="8" operator="greaterThan">
      <formula>#REF!</formula>
    </cfRule>
  </conditionalFormatting>
  <conditionalFormatting sqref="R81">
    <cfRule type="cellIs" dxfId="10" priority="1" operator="notEqual">
      <formula>0</formula>
    </cfRule>
  </conditionalFormatting>
  <pageMargins left="0.25" right="0.25" top="0.75" bottom="0.75" header="0.3" footer="0.3"/>
  <pageSetup scale="72" fitToHeight="50" orientation="landscape" r:id="rId1"/>
  <headerFooter>
    <oddFooter>Page &amp;P of &amp;N</oddFooter>
  </headerFooter>
  <rowBreaks count="3" manualBreakCount="3">
    <brk id="18" max="18" man="1"/>
    <brk id="42" max="16383" man="1"/>
    <brk id="61" max="16383" man="1"/>
  </rowBreaks>
  <legacyDrawing r:id="rId2"/>
  <extLst>
    <ext xmlns:x14="http://schemas.microsoft.com/office/spreadsheetml/2009/9/main" uri="{78C0D931-6437-407d-A8EE-F0AAD7539E65}">
      <x14:conditionalFormattings>
        <x14:conditionalFormatting xmlns:xm="http://schemas.microsoft.com/office/excel/2006/main">
          <x14:cfRule type="cellIs" priority="3" operator="notEqual" id="{14242CBB-E910-496D-8BFE-F943F0847452}">
            <xm:f>Cover!$C$10</xm:f>
            <x14:dxf>
              <fill>
                <patternFill>
                  <fgColor rgb="FFFF0000"/>
                  <bgColor rgb="FFFF0000"/>
                </patternFill>
              </fill>
            </x14:dxf>
          </x14:cfRule>
          <xm:sqref>R80</xm:sqref>
        </x14:conditionalFormatting>
      </x14:conditionalFormattings>
    </ext>
    <ext xmlns:x14="http://schemas.microsoft.com/office/spreadsheetml/2009/9/main" uri="{CCE6A557-97BC-4b89-ADB6-D9C93CAAB3DF}">
      <x14:dataValidations xmlns:xm="http://schemas.microsoft.com/office/excel/2006/main" disablePrompts="1" count="5">
        <x14:dataValidation type="list" allowBlank="1" showInputMessage="1" showErrorMessage="1" xr:uid="{9775A1C4-5156-4C0E-952C-F27DD12C2571}">
          <x14:formula1>
            <xm:f>'DROP-DOWNS'!$J$1:$J$3</xm:f>
          </x14:formula1>
          <xm:sqref>B45:C48</xm:sqref>
        </x14:dataValidation>
        <x14:dataValidation type="list" allowBlank="1" showInputMessage="1" showErrorMessage="1" xr:uid="{C79D399A-F8E8-4287-AEC3-1DA81FE90C1E}">
          <x14:formula1>
            <xm:f>'DROP-DOWNS'!$L$1:$L$3</xm:f>
          </x14:formula1>
          <xm:sqref>B58:C60</xm:sqref>
        </x14:dataValidation>
        <x14:dataValidation type="list" allowBlank="1" showInputMessage="1" showErrorMessage="1" xr:uid="{655C087E-D07C-4FCF-BD65-57DD29E75E5A}">
          <x14:formula1>
            <xm:f>'DROP-DOWNS'!$W$1:$W$6</xm:f>
          </x14:formula1>
          <xm:sqref>B52:C54</xm:sqref>
        </x14:dataValidation>
        <x14:dataValidation type="list" allowBlank="1" showInputMessage="1" showErrorMessage="1" xr:uid="{8048DB4F-15B5-4671-A212-C2A6CD8C4F87}">
          <x14:formula1>
            <xm:f>'DROP-DOWNS'!$J$26:$J$34</xm:f>
          </x14:formula1>
          <xm:sqref>B64:C66</xm:sqref>
        </x14:dataValidation>
        <x14:dataValidation type="list" allowBlank="1" showInputMessage="1" showErrorMessage="1" xr:uid="{75EADAFC-4965-44C0-AB40-29A092B5B825}">
          <x14:formula1>
            <xm:f>'DROP-DOWNS'!$W$10:$W$20</xm:f>
          </x14:formula1>
          <xm:sqref>F58:M60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V86"/>
  <sheetViews>
    <sheetView showGridLines="0" zoomScaleNormal="100" workbookViewId="0">
      <selection activeCell="B22" sqref="B22:C22"/>
    </sheetView>
  </sheetViews>
  <sheetFormatPr defaultRowHeight="16.5" x14ac:dyDescent="0.3"/>
  <cols>
    <col min="1" max="1" width="3.42578125" customWidth="1"/>
    <col min="2" max="2" width="8.140625" customWidth="1"/>
    <col min="3" max="3" width="8.42578125" customWidth="1"/>
    <col min="4" max="4" width="11.85546875" customWidth="1"/>
    <col min="5" max="5" width="11.85546875" style="1" customWidth="1"/>
    <col min="6" max="6" width="11.85546875" style="6" customWidth="1"/>
    <col min="7" max="11" width="11.85546875" style="5" customWidth="1"/>
    <col min="12" max="12" width="7.85546875" style="4" customWidth="1"/>
    <col min="13" max="13" width="7.85546875" style="2" customWidth="1"/>
    <col min="14" max="14" width="7.42578125" style="4" customWidth="1"/>
    <col min="15" max="15" width="11.5703125" style="3" hidden="1" customWidth="1"/>
    <col min="16" max="16" width="10.5703125" style="6" customWidth="1"/>
    <col min="17" max="17" width="11.85546875" hidden="1" customWidth="1"/>
    <col min="18" max="18" width="12.85546875" customWidth="1"/>
    <col min="19" max="19" width="3.5703125" style="39" customWidth="1"/>
    <col min="20" max="21" width="20.5703125" hidden="1" customWidth="1"/>
    <col min="22" max="22" width="11.5703125" hidden="1" customWidth="1"/>
    <col min="23" max="26" width="0" hidden="1" customWidth="1"/>
  </cols>
  <sheetData>
    <row r="1" spans="1:22" x14ac:dyDescent="0.3">
      <c r="A1" s="45"/>
      <c r="B1" s="45"/>
      <c r="C1" s="45"/>
      <c r="D1" s="45"/>
      <c r="E1" s="45"/>
      <c r="F1" s="45"/>
      <c r="G1" s="45"/>
      <c r="H1" s="45"/>
      <c r="I1" s="45"/>
      <c r="J1" s="45"/>
      <c r="K1" s="45"/>
      <c r="L1" s="45"/>
      <c r="M1" s="45"/>
      <c r="N1" s="45"/>
      <c r="O1" s="45"/>
      <c r="P1" s="45"/>
      <c r="Q1" s="45"/>
      <c r="R1" s="45"/>
      <c r="S1" s="45"/>
      <c r="T1" s="45"/>
      <c r="U1" s="45"/>
      <c r="V1" s="45"/>
    </row>
    <row r="2" spans="1:22" ht="29.45" customHeight="1" x14ac:dyDescent="0.3">
      <c r="A2" s="45"/>
      <c r="B2" s="264" t="str">
        <f>Cover!C5</f>
        <v>Massasoit Community College</v>
      </c>
      <c r="C2" s="265"/>
      <c r="D2" s="265"/>
      <c r="E2" s="265"/>
      <c r="F2" s="265"/>
      <c r="G2" s="265"/>
      <c r="H2" s="265"/>
      <c r="I2" s="265"/>
      <c r="J2" s="265"/>
      <c r="K2" s="265"/>
      <c r="L2" s="265"/>
      <c r="M2" s="265"/>
      <c r="N2" s="265"/>
      <c r="O2" s="265"/>
      <c r="P2" s="265"/>
      <c r="Q2" s="265"/>
      <c r="R2" s="266"/>
      <c r="S2" s="45"/>
      <c r="T2" s="45"/>
      <c r="U2" s="45"/>
      <c r="V2" s="45"/>
    </row>
    <row r="3" spans="1:22" ht="29.45" customHeight="1" x14ac:dyDescent="0.3">
      <c r="A3" s="45"/>
      <c r="B3" s="244" t="s">
        <v>180</v>
      </c>
      <c r="C3" s="245"/>
      <c r="D3" s="245"/>
      <c r="E3" s="245"/>
      <c r="F3" s="245"/>
      <c r="G3" s="245"/>
      <c r="H3" s="245"/>
      <c r="I3" s="245"/>
      <c r="J3" s="245"/>
      <c r="K3" s="245"/>
      <c r="L3" s="245"/>
      <c r="M3" s="245"/>
      <c r="N3" s="245"/>
      <c r="O3" s="245"/>
      <c r="P3" s="245"/>
      <c r="Q3" s="245"/>
      <c r="R3" s="246"/>
      <c r="S3" s="45"/>
      <c r="T3" s="45"/>
      <c r="U3" s="45"/>
      <c r="V3" s="45"/>
    </row>
    <row r="4" spans="1:22" ht="8.25" customHeight="1" x14ac:dyDescent="0.3">
      <c r="A4" s="45"/>
      <c r="B4" s="45"/>
      <c r="C4" s="45"/>
      <c r="D4" s="45"/>
      <c r="E4" s="45"/>
      <c r="F4" s="45"/>
      <c r="G4" s="45"/>
      <c r="H4" s="45"/>
      <c r="I4" s="45"/>
      <c r="J4" s="45"/>
      <c r="K4" s="45"/>
      <c r="L4" s="45"/>
      <c r="M4" s="45"/>
      <c r="N4" s="45"/>
      <c r="O4" s="45"/>
      <c r="P4" s="45"/>
      <c r="Q4" s="45"/>
      <c r="R4" s="45"/>
      <c r="S4" s="45"/>
      <c r="T4" s="45"/>
      <c r="U4" s="45"/>
      <c r="V4" s="45"/>
    </row>
    <row r="5" spans="1:22" ht="21" hidden="1" customHeight="1" x14ac:dyDescent="0.3">
      <c r="A5" s="45"/>
      <c r="B5" s="269" t="s">
        <v>155</v>
      </c>
      <c r="C5" s="270"/>
      <c r="D5" s="271"/>
      <c r="E5" s="44" t="e">
        <f>Cover!#REF!</f>
        <v>#REF!</v>
      </c>
      <c r="F5" s="45"/>
      <c r="G5" s="45"/>
      <c r="H5" s="45"/>
      <c r="I5" s="45"/>
      <c r="J5" s="45"/>
      <c r="K5" s="45"/>
      <c r="L5" s="45"/>
      <c r="M5" s="45"/>
      <c r="N5" s="45"/>
      <c r="O5" s="45"/>
      <c r="P5" s="45"/>
      <c r="Q5" s="45"/>
      <c r="R5" s="45"/>
      <c r="S5" s="45"/>
      <c r="T5" s="45"/>
      <c r="U5" s="45"/>
      <c r="V5" s="45"/>
    </row>
    <row r="6" spans="1:22" ht="8.25" hidden="1" customHeight="1" x14ac:dyDescent="0.3">
      <c r="A6" s="45"/>
      <c r="B6" s="45"/>
      <c r="C6" s="45"/>
      <c r="E6" s="45"/>
      <c r="F6" s="45"/>
      <c r="G6" s="45"/>
      <c r="H6" s="45"/>
      <c r="I6" s="45"/>
      <c r="J6" s="45"/>
      <c r="K6" s="45"/>
      <c r="L6" s="45"/>
      <c r="M6" s="45"/>
      <c r="N6" s="45"/>
      <c r="O6" s="45"/>
      <c r="P6" s="45"/>
      <c r="Q6" s="45"/>
      <c r="R6" s="45"/>
      <c r="S6" s="45"/>
      <c r="T6" s="45"/>
      <c r="U6" s="45"/>
      <c r="V6" s="45"/>
    </row>
    <row r="7" spans="1:22" ht="21" hidden="1" customHeight="1" x14ac:dyDescent="0.3">
      <c r="A7" s="45"/>
      <c r="B7" s="269" t="s">
        <v>156</v>
      </c>
      <c r="C7" s="270"/>
      <c r="D7" s="271"/>
      <c r="E7" s="44" t="e">
        <f>Cover!#REF!</f>
        <v>#REF!</v>
      </c>
      <c r="F7" s="45"/>
      <c r="G7" s="45"/>
      <c r="H7" s="45"/>
      <c r="I7" s="45"/>
      <c r="J7" s="45"/>
      <c r="K7" s="45"/>
      <c r="L7" s="45"/>
      <c r="M7" s="45"/>
      <c r="N7" s="45"/>
      <c r="O7" s="45"/>
      <c r="P7" s="45"/>
      <c r="Q7" s="45"/>
      <c r="R7" s="45"/>
      <c r="S7" s="45"/>
      <c r="T7" s="45"/>
      <c r="U7" s="45"/>
      <c r="V7" s="45"/>
    </row>
    <row r="8" spans="1:22" ht="8.25" hidden="1" customHeight="1" x14ac:dyDescent="0.3">
      <c r="A8" s="45"/>
      <c r="B8" s="45"/>
      <c r="C8" s="45"/>
      <c r="E8" s="45"/>
      <c r="F8" s="45"/>
      <c r="G8" s="45"/>
      <c r="H8" s="45"/>
      <c r="I8" s="45"/>
      <c r="J8" s="45"/>
      <c r="K8" s="45"/>
      <c r="L8" s="45"/>
      <c r="M8" s="45"/>
      <c r="N8" s="45"/>
      <c r="O8" s="45"/>
      <c r="P8" s="45"/>
      <c r="Q8" s="45"/>
      <c r="R8" s="45"/>
      <c r="S8" s="45"/>
      <c r="T8" s="45"/>
      <c r="U8" s="45"/>
      <c r="V8" s="45"/>
    </row>
    <row r="9" spans="1:22" ht="21" hidden="1" customHeight="1" x14ac:dyDescent="0.3">
      <c r="A9" s="45"/>
      <c r="B9" s="269" t="s">
        <v>157</v>
      </c>
      <c r="C9" s="270"/>
      <c r="D9" s="271"/>
      <c r="E9" s="44" t="e">
        <f>E5+E7</f>
        <v>#REF!</v>
      </c>
      <c r="F9" s="45"/>
      <c r="G9" s="45"/>
      <c r="H9" s="45"/>
      <c r="I9" s="45"/>
      <c r="J9" s="45"/>
      <c r="K9" s="45"/>
      <c r="L9" s="45"/>
      <c r="M9" s="45"/>
      <c r="N9" s="45"/>
      <c r="O9" s="45"/>
      <c r="P9" s="45"/>
      <c r="Q9" s="45"/>
      <c r="R9" s="45"/>
      <c r="S9" s="45"/>
      <c r="T9" s="45"/>
      <c r="U9" s="45"/>
      <c r="V9" s="45"/>
    </row>
    <row r="10" spans="1:22" ht="8.25" hidden="1" customHeight="1" x14ac:dyDescent="0.3">
      <c r="A10" s="45"/>
      <c r="B10" s="45"/>
      <c r="C10" s="45"/>
      <c r="D10" s="45"/>
      <c r="E10" s="45"/>
      <c r="F10" s="45"/>
      <c r="G10" s="45"/>
      <c r="H10" s="45"/>
      <c r="I10" s="45"/>
      <c r="J10" s="45"/>
      <c r="K10" s="45"/>
      <c r="L10" s="45"/>
      <c r="M10" s="45"/>
      <c r="N10" s="45"/>
      <c r="O10" s="45"/>
      <c r="P10" s="45"/>
      <c r="Q10" s="45"/>
      <c r="R10" s="45"/>
      <c r="S10" s="45"/>
      <c r="T10" s="45"/>
      <c r="U10" s="45"/>
      <c r="V10" s="45"/>
    </row>
    <row r="11" spans="1:22" x14ac:dyDescent="0.3">
      <c r="A11" s="45"/>
      <c r="B11" s="267" t="s">
        <v>115</v>
      </c>
      <c r="C11" s="268"/>
      <c r="D11" s="116">
        <f>' Budget'!D6</f>
        <v>0</v>
      </c>
      <c r="E11" s="45"/>
      <c r="F11" s="45"/>
      <c r="G11" s="45"/>
      <c r="H11" s="45"/>
      <c r="I11" s="45"/>
      <c r="J11" s="45"/>
      <c r="K11" s="45"/>
      <c r="L11" s="45"/>
      <c r="M11" s="45"/>
      <c r="N11" s="45"/>
      <c r="O11" s="45"/>
      <c r="P11" s="45"/>
      <c r="Q11" s="45"/>
      <c r="R11" s="45"/>
      <c r="S11" s="45"/>
      <c r="T11" s="45"/>
      <c r="U11" s="45"/>
      <c r="V11" s="45"/>
    </row>
    <row r="12" spans="1:22" ht="9" customHeight="1" x14ac:dyDescent="0.3">
      <c r="A12" s="45"/>
      <c r="B12" s="45"/>
      <c r="C12" s="45"/>
      <c r="D12" s="45"/>
      <c r="E12" s="45"/>
      <c r="F12" s="45"/>
      <c r="G12" s="45"/>
      <c r="H12" s="45"/>
      <c r="I12" s="45"/>
      <c r="J12" s="45"/>
      <c r="K12" s="45"/>
      <c r="L12" s="45"/>
      <c r="M12" s="45"/>
      <c r="N12" s="45"/>
      <c r="O12" s="45"/>
      <c r="P12" s="45"/>
      <c r="Q12" s="45"/>
      <c r="R12" s="45"/>
      <c r="S12" s="45"/>
      <c r="T12" s="45"/>
      <c r="U12" s="45"/>
      <c r="V12" s="45"/>
    </row>
    <row r="13" spans="1:22" ht="15.75" customHeight="1" x14ac:dyDescent="0.3">
      <c r="A13" s="45"/>
      <c r="B13" s="208" t="s">
        <v>41</v>
      </c>
      <c r="C13" s="209"/>
      <c r="D13" s="209"/>
      <c r="E13" s="209"/>
      <c r="F13" s="209"/>
      <c r="G13" s="209"/>
      <c r="H13" s="209"/>
      <c r="I13" s="209"/>
      <c r="J13" s="209"/>
      <c r="K13" s="209"/>
      <c r="L13" s="209"/>
      <c r="M13" s="209"/>
      <c r="N13" s="209"/>
      <c r="O13" s="209"/>
      <c r="P13" s="209"/>
      <c r="Q13" s="209"/>
      <c r="R13" s="210"/>
      <c r="S13" s="45"/>
      <c r="T13" s="45"/>
      <c r="U13" s="45"/>
      <c r="V13" s="45"/>
    </row>
    <row r="14" spans="1:22" ht="42.75" x14ac:dyDescent="0.3">
      <c r="A14" s="45"/>
      <c r="B14" s="251" t="s">
        <v>42</v>
      </c>
      <c r="C14" s="252"/>
      <c r="D14" s="251" t="s">
        <v>43</v>
      </c>
      <c r="E14" s="253"/>
      <c r="F14" s="253"/>
      <c r="G14" s="252"/>
      <c r="H14" s="88" t="s">
        <v>111</v>
      </c>
      <c r="I14" s="88" t="s">
        <v>112</v>
      </c>
      <c r="J14" s="88" t="s">
        <v>113</v>
      </c>
      <c r="K14" s="88"/>
      <c r="L14" s="90" t="s">
        <v>44</v>
      </c>
      <c r="M14" s="90" t="s">
        <v>45</v>
      </c>
      <c r="N14" s="90" t="s">
        <v>0</v>
      </c>
      <c r="O14" s="90" t="s">
        <v>72</v>
      </c>
      <c r="P14" s="90" t="s">
        <v>3</v>
      </c>
      <c r="Q14" s="90" t="s">
        <v>114</v>
      </c>
      <c r="R14" s="90" t="s">
        <v>46</v>
      </c>
      <c r="S14" s="45"/>
      <c r="T14" s="45"/>
      <c r="U14" s="45"/>
      <c r="V14" s="45"/>
    </row>
    <row r="15" spans="1:22" s="7" customFormat="1" x14ac:dyDescent="0.3">
      <c r="A15" s="45"/>
      <c r="B15" s="238"/>
      <c r="C15" s="239"/>
      <c r="D15" s="240"/>
      <c r="E15" s="241"/>
      <c r="F15" s="241"/>
      <c r="G15" s="242"/>
      <c r="H15" s="91"/>
      <c r="I15" s="91"/>
      <c r="J15" s="91"/>
      <c r="K15" s="88"/>
      <c r="L15" s="52"/>
      <c r="M15" s="53"/>
      <c r="N15" s="165" t="e">
        <f>L15/$D$11</f>
        <v>#DIV/0!</v>
      </c>
      <c r="O15" s="54">
        <f>L15*M15</f>
        <v>0</v>
      </c>
      <c r="P15" s="55"/>
      <c r="Q15" s="54">
        <f>O15*P15</f>
        <v>0</v>
      </c>
      <c r="R15" s="56">
        <f>ROUND(O15,0)</f>
        <v>0</v>
      </c>
      <c r="S15" s="45"/>
      <c r="T15" s="45"/>
      <c r="U15" s="45"/>
      <c r="V15" s="45"/>
    </row>
    <row r="16" spans="1:22" s="7" customFormat="1" x14ac:dyDescent="0.3">
      <c r="A16" s="45"/>
      <c r="B16" s="238"/>
      <c r="C16" s="239"/>
      <c r="D16" s="240"/>
      <c r="E16" s="241"/>
      <c r="F16" s="241"/>
      <c r="G16" s="242"/>
      <c r="H16" s="91"/>
      <c r="I16" s="91"/>
      <c r="J16" s="91"/>
      <c r="K16" s="88"/>
      <c r="L16" s="52"/>
      <c r="M16" s="53"/>
      <c r="N16" s="165" t="e">
        <f t="shared" ref="N16:N17" si="0">L16/$D$11</f>
        <v>#DIV/0!</v>
      </c>
      <c r="O16" s="54">
        <f>L16*M16</f>
        <v>0</v>
      </c>
      <c r="P16" s="55"/>
      <c r="Q16" s="54">
        <f>O16*P16</f>
        <v>0</v>
      </c>
      <c r="R16" s="56">
        <f t="shared" ref="R16:R17" si="1">ROUND(O16,0)</f>
        <v>0</v>
      </c>
      <c r="S16" s="45"/>
      <c r="T16" s="45"/>
      <c r="U16" s="45"/>
      <c r="V16" s="45"/>
    </row>
    <row r="17" spans="1:22" s="7" customFormat="1" x14ac:dyDescent="0.3">
      <c r="A17" s="45"/>
      <c r="B17" s="238"/>
      <c r="C17" s="239"/>
      <c r="D17" s="240"/>
      <c r="E17" s="241"/>
      <c r="F17" s="241"/>
      <c r="G17" s="242"/>
      <c r="H17" s="91"/>
      <c r="I17" s="91"/>
      <c r="J17" s="91"/>
      <c r="K17" s="88"/>
      <c r="L17" s="52"/>
      <c r="M17" s="53"/>
      <c r="N17" s="165" t="e">
        <f t="shared" si="0"/>
        <v>#DIV/0!</v>
      </c>
      <c r="O17" s="54">
        <f>L17*M17</f>
        <v>0</v>
      </c>
      <c r="P17" s="55"/>
      <c r="Q17" s="54">
        <f>O17*P17</f>
        <v>0</v>
      </c>
      <c r="R17" s="56">
        <f t="shared" si="1"/>
        <v>0</v>
      </c>
      <c r="S17" s="45"/>
      <c r="T17" s="45"/>
      <c r="U17" s="45"/>
      <c r="V17" s="45"/>
    </row>
    <row r="18" spans="1:22" ht="18.600000000000001" customHeight="1" x14ac:dyDescent="0.3">
      <c r="A18" s="45"/>
      <c r="B18" s="189" t="s">
        <v>130</v>
      </c>
      <c r="C18" s="190"/>
      <c r="D18" s="190"/>
      <c r="E18" s="190"/>
      <c r="F18" s="190"/>
      <c r="G18" s="190"/>
      <c r="H18" s="190"/>
      <c r="I18" s="190"/>
      <c r="J18" s="190"/>
      <c r="K18" s="190"/>
      <c r="L18" s="190"/>
      <c r="M18" s="190"/>
      <c r="N18" s="190"/>
      <c r="O18" s="190"/>
      <c r="P18" s="191"/>
      <c r="Q18" s="47">
        <f>SUM(Q15:Q17)</f>
        <v>0</v>
      </c>
      <c r="R18" s="57">
        <f>SUM(R15:R17)</f>
        <v>0</v>
      </c>
      <c r="S18" s="45"/>
      <c r="T18" s="45">
        <f>Q18</f>
        <v>0</v>
      </c>
      <c r="U18" s="45"/>
      <c r="V18" s="45" t="b">
        <f>R18=Q18</f>
        <v>1</v>
      </c>
    </row>
    <row r="19" spans="1:22" ht="15.75" customHeight="1" x14ac:dyDescent="0.3">
      <c r="A19" s="45"/>
      <c r="B19" s="208" t="s">
        <v>47</v>
      </c>
      <c r="C19" s="209"/>
      <c r="D19" s="209"/>
      <c r="E19" s="209"/>
      <c r="F19" s="209"/>
      <c r="G19" s="209"/>
      <c r="H19" s="209"/>
      <c r="I19" s="209"/>
      <c r="J19" s="209"/>
      <c r="K19" s="209"/>
      <c r="L19" s="209"/>
      <c r="M19" s="209"/>
      <c r="N19" s="209"/>
      <c r="O19" s="209"/>
      <c r="P19" s="209"/>
      <c r="Q19" s="209"/>
      <c r="R19" s="210"/>
      <c r="S19" s="45"/>
      <c r="T19" s="45"/>
      <c r="U19" s="45"/>
      <c r="V19" s="45"/>
    </row>
    <row r="20" spans="1:22" ht="66" customHeight="1" x14ac:dyDescent="0.3">
      <c r="A20" s="45"/>
      <c r="B20" s="251" t="s">
        <v>42</v>
      </c>
      <c r="C20" s="252"/>
      <c r="D20" s="248" t="s">
        <v>48</v>
      </c>
      <c r="E20" s="249"/>
      <c r="F20" s="249"/>
      <c r="G20" s="250"/>
      <c r="H20" s="272"/>
      <c r="I20" s="273"/>
      <c r="J20" s="273"/>
      <c r="K20" s="274"/>
      <c r="L20" s="90" t="s">
        <v>44</v>
      </c>
      <c r="M20" s="90" t="s">
        <v>45</v>
      </c>
      <c r="N20" s="90" t="s">
        <v>0</v>
      </c>
      <c r="O20" s="90" t="s">
        <v>72</v>
      </c>
      <c r="P20" s="90" t="s">
        <v>3</v>
      </c>
      <c r="Q20" s="90" t="s">
        <v>35</v>
      </c>
      <c r="R20" s="90" t="s">
        <v>116</v>
      </c>
      <c r="S20" s="45"/>
      <c r="T20" s="45"/>
      <c r="U20" s="45"/>
      <c r="V20" s="45"/>
    </row>
    <row r="21" spans="1:22" s="7" customFormat="1" x14ac:dyDescent="0.3">
      <c r="A21" s="45"/>
      <c r="B21" s="238"/>
      <c r="C21" s="239"/>
      <c r="D21" s="240"/>
      <c r="E21" s="241"/>
      <c r="F21" s="241"/>
      <c r="G21" s="242"/>
      <c r="H21" s="226"/>
      <c r="I21" s="227"/>
      <c r="J21" s="227"/>
      <c r="K21" s="228"/>
      <c r="L21" s="52"/>
      <c r="M21" s="53"/>
      <c r="N21" s="165" t="e">
        <f t="shared" ref="N21:N27" si="2">L21/$D$11</f>
        <v>#DIV/0!</v>
      </c>
      <c r="O21" s="54">
        <f t="shared" ref="O21:O27" si="3">L21*M21</f>
        <v>0</v>
      </c>
      <c r="P21" s="55"/>
      <c r="Q21" s="58">
        <f t="shared" ref="Q21:Q27" si="4">O21*P21</f>
        <v>0</v>
      </c>
      <c r="R21" s="56">
        <f t="shared" ref="R21:R22" si="5">ROUND(O21,0)</f>
        <v>0</v>
      </c>
      <c r="S21" s="45"/>
      <c r="T21" s="45"/>
      <c r="U21" s="45"/>
      <c r="V21" s="45"/>
    </row>
    <row r="22" spans="1:22" s="7" customFormat="1" x14ac:dyDescent="0.3">
      <c r="A22" s="45"/>
      <c r="B22" s="238"/>
      <c r="C22" s="239"/>
      <c r="D22" s="240"/>
      <c r="E22" s="241"/>
      <c r="F22" s="241"/>
      <c r="G22" s="242"/>
      <c r="H22" s="226"/>
      <c r="I22" s="227"/>
      <c r="J22" s="227"/>
      <c r="K22" s="228"/>
      <c r="L22" s="52"/>
      <c r="M22" s="53"/>
      <c r="N22" s="165" t="e">
        <f t="shared" si="2"/>
        <v>#DIV/0!</v>
      </c>
      <c r="O22" s="54">
        <f t="shared" si="3"/>
        <v>0</v>
      </c>
      <c r="P22" s="55"/>
      <c r="Q22" s="58">
        <f t="shared" si="4"/>
        <v>0</v>
      </c>
      <c r="R22" s="56">
        <f t="shared" si="5"/>
        <v>0</v>
      </c>
      <c r="S22" s="45"/>
      <c r="T22" s="45"/>
      <c r="U22" s="45"/>
      <c r="V22" s="45"/>
    </row>
    <row r="23" spans="1:22" s="7" customFormat="1" x14ac:dyDescent="0.3">
      <c r="A23" s="45"/>
      <c r="B23" s="238"/>
      <c r="C23" s="239"/>
      <c r="D23" s="240"/>
      <c r="E23" s="241"/>
      <c r="F23" s="241"/>
      <c r="G23" s="242"/>
      <c r="H23" s="226"/>
      <c r="I23" s="227"/>
      <c r="J23" s="227"/>
      <c r="K23" s="228"/>
      <c r="L23" s="52"/>
      <c r="M23" s="53"/>
      <c r="N23" s="165" t="e">
        <f t="shared" si="2"/>
        <v>#DIV/0!</v>
      </c>
      <c r="O23" s="54">
        <f t="shared" si="3"/>
        <v>0</v>
      </c>
      <c r="P23" s="55"/>
      <c r="Q23" s="58">
        <f t="shared" si="4"/>
        <v>0</v>
      </c>
      <c r="R23" s="56">
        <f>ROUND(O23,0)</f>
        <v>0</v>
      </c>
      <c r="S23" s="45"/>
      <c r="T23" s="45"/>
      <c r="U23" s="45"/>
      <c r="V23" s="45"/>
    </row>
    <row r="24" spans="1:22" s="7" customFormat="1" x14ac:dyDescent="0.3">
      <c r="A24" s="45"/>
      <c r="B24" s="238"/>
      <c r="C24" s="239"/>
      <c r="D24" s="240"/>
      <c r="E24" s="241"/>
      <c r="F24" s="241"/>
      <c r="G24" s="242"/>
      <c r="H24" s="226"/>
      <c r="I24" s="227"/>
      <c r="J24" s="227"/>
      <c r="K24" s="228"/>
      <c r="L24" s="52"/>
      <c r="M24" s="53"/>
      <c r="N24" s="165" t="e">
        <f t="shared" si="2"/>
        <v>#DIV/0!</v>
      </c>
      <c r="O24" s="54">
        <f t="shared" si="3"/>
        <v>0</v>
      </c>
      <c r="P24" s="55"/>
      <c r="Q24" s="58">
        <f t="shared" si="4"/>
        <v>0</v>
      </c>
      <c r="R24" s="56">
        <f>ROUND(O24,0)</f>
        <v>0</v>
      </c>
      <c r="S24" s="45"/>
      <c r="T24" s="45"/>
      <c r="U24" s="45"/>
      <c r="V24" s="45"/>
    </row>
    <row r="25" spans="1:22" s="7" customFormat="1" x14ac:dyDescent="0.3">
      <c r="A25" s="45"/>
      <c r="B25" s="238"/>
      <c r="C25" s="239"/>
      <c r="D25" s="240"/>
      <c r="E25" s="241"/>
      <c r="F25" s="241"/>
      <c r="G25" s="242"/>
      <c r="H25" s="226"/>
      <c r="I25" s="227"/>
      <c r="J25" s="227"/>
      <c r="K25" s="228"/>
      <c r="L25" s="52"/>
      <c r="M25" s="53"/>
      <c r="N25" s="165" t="e">
        <f t="shared" si="2"/>
        <v>#DIV/0!</v>
      </c>
      <c r="O25" s="54">
        <f t="shared" si="3"/>
        <v>0</v>
      </c>
      <c r="P25" s="55"/>
      <c r="Q25" s="58">
        <f t="shared" si="4"/>
        <v>0</v>
      </c>
      <c r="R25" s="56">
        <f>ROUND(O25,0)</f>
        <v>0</v>
      </c>
      <c r="S25" s="45"/>
      <c r="T25" s="45"/>
      <c r="U25" s="45"/>
      <c r="V25" s="45"/>
    </row>
    <row r="26" spans="1:22" s="7" customFormat="1" x14ac:dyDescent="0.3">
      <c r="A26" s="45"/>
      <c r="B26" s="238"/>
      <c r="C26" s="239"/>
      <c r="D26" s="240"/>
      <c r="E26" s="241"/>
      <c r="F26" s="241"/>
      <c r="G26" s="242"/>
      <c r="H26" s="226"/>
      <c r="I26" s="227"/>
      <c r="J26" s="227"/>
      <c r="K26" s="228"/>
      <c r="L26" s="52"/>
      <c r="M26" s="53"/>
      <c r="N26" s="165" t="e">
        <f t="shared" si="2"/>
        <v>#DIV/0!</v>
      </c>
      <c r="O26" s="54">
        <f t="shared" si="3"/>
        <v>0</v>
      </c>
      <c r="P26" s="55"/>
      <c r="Q26" s="58">
        <f t="shared" si="4"/>
        <v>0</v>
      </c>
      <c r="R26" s="56">
        <f>ROUND(O26,0)</f>
        <v>0</v>
      </c>
      <c r="S26" s="45"/>
      <c r="T26" s="45"/>
      <c r="U26" s="45"/>
      <c r="V26" s="45"/>
    </row>
    <row r="27" spans="1:22" s="7" customFormat="1" x14ac:dyDescent="0.3">
      <c r="A27" s="45"/>
      <c r="B27" s="238"/>
      <c r="C27" s="239"/>
      <c r="D27" s="240"/>
      <c r="E27" s="241"/>
      <c r="F27" s="241"/>
      <c r="G27" s="242"/>
      <c r="H27" s="226"/>
      <c r="I27" s="227"/>
      <c r="J27" s="227"/>
      <c r="K27" s="228"/>
      <c r="L27" s="52"/>
      <c r="M27" s="53"/>
      <c r="N27" s="165" t="e">
        <f t="shared" si="2"/>
        <v>#DIV/0!</v>
      </c>
      <c r="O27" s="54">
        <f t="shared" si="3"/>
        <v>0</v>
      </c>
      <c r="P27" s="55"/>
      <c r="Q27" s="58">
        <f t="shared" si="4"/>
        <v>0</v>
      </c>
      <c r="R27" s="56">
        <f>ROUND(O27,0)</f>
        <v>0</v>
      </c>
      <c r="S27" s="45"/>
      <c r="T27" s="45"/>
      <c r="U27" s="45"/>
      <c r="V27" s="45"/>
    </row>
    <row r="28" spans="1:22" ht="18.600000000000001" customHeight="1" x14ac:dyDescent="0.3">
      <c r="A28" s="45"/>
      <c r="B28" s="189" t="s">
        <v>131</v>
      </c>
      <c r="C28" s="190"/>
      <c r="D28" s="190"/>
      <c r="E28" s="190"/>
      <c r="F28" s="190"/>
      <c r="G28" s="190"/>
      <c r="H28" s="190"/>
      <c r="I28" s="190"/>
      <c r="J28" s="190"/>
      <c r="K28" s="190"/>
      <c r="L28" s="190"/>
      <c r="M28" s="190"/>
      <c r="N28" s="190"/>
      <c r="O28" s="190"/>
      <c r="P28" s="191"/>
      <c r="Q28" s="48">
        <f>SUM(Q21:Q27)</f>
        <v>0</v>
      </c>
      <c r="R28" s="57">
        <f>SUM(R21:R27)</f>
        <v>0</v>
      </c>
      <c r="S28" s="45"/>
      <c r="T28" s="45">
        <f>R28+Q28</f>
        <v>0</v>
      </c>
      <c r="U28" s="45"/>
      <c r="V28" s="45"/>
    </row>
    <row r="29" spans="1:22" ht="15.75" customHeight="1" x14ac:dyDescent="0.3">
      <c r="A29" s="45"/>
      <c r="B29" s="195" t="s">
        <v>49</v>
      </c>
      <c r="C29" s="196"/>
      <c r="D29" s="196"/>
      <c r="E29" s="196"/>
      <c r="F29" s="196"/>
      <c r="G29" s="196"/>
      <c r="H29" s="196"/>
      <c r="I29" s="196"/>
      <c r="J29" s="196"/>
      <c r="K29" s="196"/>
      <c r="L29" s="196"/>
      <c r="M29" s="196"/>
      <c r="N29" s="196"/>
      <c r="O29" s="196"/>
      <c r="P29" s="196"/>
      <c r="Q29" s="196"/>
      <c r="R29" s="197"/>
      <c r="S29" s="45"/>
      <c r="T29" s="45"/>
      <c r="U29" s="45"/>
      <c r="V29" s="45"/>
    </row>
    <row r="30" spans="1:22" ht="49.5" customHeight="1" x14ac:dyDescent="0.3">
      <c r="A30" s="45"/>
      <c r="B30" s="251" t="s">
        <v>42</v>
      </c>
      <c r="C30" s="252"/>
      <c r="D30" s="251" t="s">
        <v>43</v>
      </c>
      <c r="E30" s="253"/>
      <c r="F30" s="253"/>
      <c r="G30" s="253"/>
      <c r="H30" s="251"/>
      <c r="I30" s="253"/>
      <c r="J30" s="253"/>
      <c r="K30" s="252"/>
      <c r="L30" s="90" t="s">
        <v>44</v>
      </c>
      <c r="M30" s="90" t="s">
        <v>45</v>
      </c>
      <c r="N30" s="90" t="s">
        <v>0</v>
      </c>
      <c r="O30" s="90" t="s">
        <v>72</v>
      </c>
      <c r="P30" s="90" t="s">
        <v>3</v>
      </c>
      <c r="Q30" s="90" t="s">
        <v>35</v>
      </c>
      <c r="R30" s="90" t="s">
        <v>46</v>
      </c>
      <c r="S30" s="45"/>
      <c r="T30" s="45"/>
      <c r="U30" s="45"/>
      <c r="V30" s="45"/>
    </row>
    <row r="31" spans="1:22" s="7" customFormat="1" x14ac:dyDescent="0.3">
      <c r="A31" s="45"/>
      <c r="B31" s="240"/>
      <c r="C31" s="242"/>
      <c r="D31" s="240"/>
      <c r="E31" s="241"/>
      <c r="F31" s="241"/>
      <c r="G31" s="242"/>
      <c r="H31" s="183"/>
      <c r="I31" s="184"/>
      <c r="J31" s="184"/>
      <c r="K31" s="185"/>
      <c r="L31" s="60"/>
      <c r="M31" s="61"/>
      <c r="N31" s="165" t="e">
        <f t="shared" ref="N31:N32" si="6">L31/$D$11</f>
        <v>#DIV/0!</v>
      </c>
      <c r="O31" s="54">
        <f t="shared" ref="O31:O32" si="7">L31*M31</f>
        <v>0</v>
      </c>
      <c r="P31" s="62"/>
      <c r="Q31" s="58">
        <f t="shared" ref="Q31:Q32" si="8">O31*P31</f>
        <v>0</v>
      </c>
      <c r="R31" s="56">
        <f t="shared" ref="R31:R32" si="9">ROUND(O31,0)</f>
        <v>0</v>
      </c>
      <c r="S31" s="45"/>
      <c r="T31" s="45"/>
      <c r="U31" s="45"/>
      <c r="V31" s="45"/>
    </row>
    <row r="32" spans="1:22" s="7" customFormat="1" x14ac:dyDescent="0.3">
      <c r="A32" s="45"/>
      <c r="B32" s="240"/>
      <c r="C32" s="242"/>
      <c r="D32" s="240"/>
      <c r="E32" s="241"/>
      <c r="F32" s="241"/>
      <c r="G32" s="242"/>
      <c r="H32" s="183"/>
      <c r="I32" s="184"/>
      <c r="J32" s="184"/>
      <c r="K32" s="185"/>
      <c r="L32" s="60"/>
      <c r="M32" s="61"/>
      <c r="N32" s="165" t="e">
        <f t="shared" si="6"/>
        <v>#DIV/0!</v>
      </c>
      <c r="O32" s="54">
        <f t="shared" si="7"/>
        <v>0</v>
      </c>
      <c r="P32" s="62"/>
      <c r="Q32" s="58">
        <f t="shared" si="8"/>
        <v>0</v>
      </c>
      <c r="R32" s="56">
        <f t="shared" si="9"/>
        <v>0</v>
      </c>
      <c r="S32" s="45"/>
      <c r="T32" s="45"/>
      <c r="U32" s="45"/>
      <c r="V32" s="45"/>
    </row>
    <row r="33" spans="1:22" ht="18.600000000000001" customHeight="1" x14ac:dyDescent="0.3">
      <c r="A33" s="45"/>
      <c r="B33" s="235" t="s">
        <v>82</v>
      </c>
      <c r="C33" s="236"/>
      <c r="D33" s="236"/>
      <c r="E33" s="236"/>
      <c r="F33" s="236"/>
      <c r="G33" s="236"/>
      <c r="H33" s="236"/>
      <c r="I33" s="236"/>
      <c r="J33" s="236"/>
      <c r="K33" s="236"/>
      <c r="L33" s="236"/>
      <c r="M33" s="236"/>
      <c r="N33" s="236"/>
      <c r="O33" s="236"/>
      <c r="P33" s="237"/>
      <c r="Q33" s="59">
        <f>SUM(Q31:Q32)</f>
        <v>0</v>
      </c>
      <c r="R33" s="63">
        <f>SUM(R31:R32)</f>
        <v>0</v>
      </c>
      <c r="S33" s="45"/>
      <c r="T33" s="45">
        <f>R33+Q33</f>
        <v>0</v>
      </c>
      <c r="U33" s="45"/>
      <c r="V33" s="45"/>
    </row>
    <row r="34" spans="1:22" ht="15.75" customHeight="1" x14ac:dyDescent="0.3">
      <c r="A34" s="45"/>
      <c r="B34" s="195" t="s">
        <v>64</v>
      </c>
      <c r="C34" s="196"/>
      <c r="D34" s="196"/>
      <c r="E34" s="196"/>
      <c r="F34" s="196"/>
      <c r="G34" s="196"/>
      <c r="H34" s="196"/>
      <c r="I34" s="196"/>
      <c r="J34" s="196"/>
      <c r="K34" s="196"/>
      <c r="L34" s="196"/>
      <c r="M34" s="196"/>
      <c r="N34" s="196"/>
      <c r="O34" s="196"/>
      <c r="P34" s="196"/>
      <c r="Q34" s="196"/>
      <c r="R34" s="197"/>
      <c r="S34" s="45"/>
      <c r="T34" s="45"/>
      <c r="U34" s="45"/>
      <c r="V34" s="45"/>
    </row>
    <row r="35" spans="1:22" ht="15.95" customHeight="1" x14ac:dyDescent="0.3">
      <c r="A35" s="45"/>
      <c r="B35" s="263" t="s">
        <v>74</v>
      </c>
      <c r="C35" s="263"/>
      <c r="D35" s="251" t="s">
        <v>73</v>
      </c>
      <c r="E35" s="253"/>
      <c r="F35" s="253"/>
      <c r="G35" s="253"/>
      <c r="H35" s="253"/>
      <c r="I35" s="253"/>
      <c r="J35" s="253"/>
      <c r="K35" s="253"/>
      <c r="L35" s="253"/>
      <c r="M35" s="253"/>
      <c r="N35" s="253"/>
      <c r="O35" s="253"/>
      <c r="P35" s="253"/>
      <c r="Q35" s="88"/>
      <c r="R35" s="90" t="s">
        <v>46</v>
      </c>
      <c r="S35" s="45"/>
      <c r="T35" s="45"/>
      <c r="U35" s="45"/>
      <c r="V35" s="45"/>
    </row>
    <row r="36" spans="1:22" s="7" customFormat="1" ht="30" customHeight="1" x14ac:dyDescent="0.3">
      <c r="A36" s="45"/>
      <c r="B36" s="243"/>
      <c r="C36" s="243"/>
      <c r="D36" s="240"/>
      <c r="E36" s="241"/>
      <c r="F36" s="241"/>
      <c r="G36" s="241"/>
      <c r="H36" s="241"/>
      <c r="I36" s="241"/>
      <c r="J36" s="241"/>
      <c r="K36" s="241"/>
      <c r="L36" s="241"/>
      <c r="M36" s="241"/>
      <c r="N36" s="241"/>
      <c r="O36" s="241"/>
      <c r="P36" s="241"/>
      <c r="Q36" s="87"/>
      <c r="R36" s="67"/>
      <c r="S36" s="45"/>
      <c r="T36" s="45"/>
      <c r="U36" s="45"/>
      <c r="V36" s="45"/>
    </row>
    <row r="37" spans="1:22" s="7" customFormat="1" ht="30" customHeight="1" x14ac:dyDescent="0.3">
      <c r="A37" s="45"/>
      <c r="B37" s="243"/>
      <c r="C37" s="243"/>
      <c r="D37" s="240"/>
      <c r="E37" s="241"/>
      <c r="F37" s="241"/>
      <c r="G37" s="241"/>
      <c r="H37" s="241"/>
      <c r="I37" s="241"/>
      <c r="J37" s="241"/>
      <c r="K37" s="241"/>
      <c r="L37" s="241"/>
      <c r="M37" s="241"/>
      <c r="N37" s="241"/>
      <c r="O37" s="241"/>
      <c r="P37" s="241"/>
      <c r="Q37" s="87"/>
      <c r="R37" s="67"/>
      <c r="S37" s="45"/>
      <c r="T37" s="45"/>
      <c r="U37" s="45"/>
      <c r="V37" s="45"/>
    </row>
    <row r="38" spans="1:22" ht="18.600000000000001" customHeight="1" x14ac:dyDescent="0.3">
      <c r="A38" s="45"/>
      <c r="B38" s="235" t="s">
        <v>52</v>
      </c>
      <c r="C38" s="236"/>
      <c r="D38" s="236"/>
      <c r="E38" s="236"/>
      <c r="F38" s="236"/>
      <c r="G38" s="236"/>
      <c r="H38" s="236"/>
      <c r="I38" s="236"/>
      <c r="J38" s="236"/>
      <c r="K38" s="236"/>
      <c r="L38" s="236"/>
      <c r="M38" s="236"/>
      <c r="N38" s="236"/>
      <c r="O38" s="236"/>
      <c r="P38" s="236"/>
      <c r="Q38" s="237"/>
      <c r="R38" s="63">
        <f>R36+R37</f>
        <v>0</v>
      </c>
      <c r="S38" s="45"/>
      <c r="T38" s="45"/>
      <c r="U38" s="45"/>
      <c r="V38" s="45"/>
    </row>
    <row r="39" spans="1:22" ht="15.75" customHeight="1" x14ac:dyDescent="0.3">
      <c r="A39" s="45"/>
      <c r="B39" s="195" t="s">
        <v>65</v>
      </c>
      <c r="C39" s="196"/>
      <c r="D39" s="196"/>
      <c r="E39" s="196"/>
      <c r="F39" s="196"/>
      <c r="G39" s="196"/>
      <c r="H39" s="196"/>
      <c r="I39" s="196"/>
      <c r="J39" s="196"/>
      <c r="K39" s="196"/>
      <c r="L39" s="196"/>
      <c r="M39" s="196"/>
      <c r="N39" s="196"/>
      <c r="O39" s="196"/>
      <c r="P39" s="196"/>
      <c r="Q39" s="196"/>
      <c r="R39" s="197"/>
      <c r="S39" s="45"/>
      <c r="T39" s="45"/>
      <c r="U39" s="45"/>
      <c r="V39" s="45"/>
    </row>
    <row r="40" spans="1:22" ht="16.5" customHeight="1" x14ac:dyDescent="0.3">
      <c r="A40" s="45"/>
      <c r="B40" s="248"/>
      <c r="C40" s="249"/>
      <c r="D40" s="249" t="s">
        <v>50</v>
      </c>
      <c r="E40" s="249"/>
      <c r="F40" s="249"/>
      <c r="G40" s="249"/>
      <c r="H40" s="249"/>
      <c r="I40" s="249"/>
      <c r="J40" s="249"/>
      <c r="K40" s="249"/>
      <c r="L40" s="249"/>
      <c r="M40" s="249"/>
      <c r="N40" s="249"/>
      <c r="O40" s="249"/>
      <c r="P40" s="249"/>
      <c r="Q40" s="250"/>
      <c r="R40" s="90" t="s">
        <v>51</v>
      </c>
      <c r="S40" s="45"/>
      <c r="T40" s="45"/>
      <c r="U40" s="45"/>
      <c r="V40" s="45"/>
    </row>
    <row r="41" spans="1:22" s="7" customFormat="1" ht="30" customHeight="1" x14ac:dyDescent="0.3">
      <c r="A41" s="45"/>
      <c r="B41" s="206" t="s">
        <v>75</v>
      </c>
      <c r="C41" s="206"/>
      <c r="D41" s="207"/>
      <c r="E41" s="207"/>
      <c r="F41" s="207"/>
      <c r="G41" s="207"/>
      <c r="H41" s="207"/>
      <c r="I41" s="207"/>
      <c r="J41" s="207"/>
      <c r="K41" s="207"/>
      <c r="L41" s="207"/>
      <c r="M41" s="207"/>
      <c r="N41" s="207"/>
      <c r="O41" s="207"/>
      <c r="P41" s="207"/>
      <c r="Q41" s="207"/>
      <c r="R41" s="68">
        <f>ROUND(Q18,)</f>
        <v>0</v>
      </c>
      <c r="S41" s="45"/>
      <c r="T41" s="45"/>
      <c r="U41" s="45"/>
      <c r="V41" s="45"/>
    </row>
    <row r="42" spans="1:22" s="7" customFormat="1" ht="30" customHeight="1" x14ac:dyDescent="0.3">
      <c r="A42" s="45"/>
      <c r="B42" s="166"/>
      <c r="C42" s="229" t="s">
        <v>173</v>
      </c>
      <c r="D42" s="230"/>
      <c r="E42" s="231"/>
      <c r="F42" s="232"/>
      <c r="G42" s="233"/>
      <c r="H42" s="233"/>
      <c r="I42" s="233"/>
      <c r="J42" s="233"/>
      <c r="K42" s="233"/>
      <c r="L42" s="233"/>
      <c r="M42" s="233"/>
      <c r="N42" s="233"/>
      <c r="O42" s="233"/>
      <c r="P42" s="233"/>
      <c r="Q42" s="234"/>
      <c r="R42" s="67"/>
      <c r="S42" s="45"/>
      <c r="T42" s="45"/>
      <c r="U42" s="45"/>
      <c r="V42" s="45"/>
    </row>
    <row r="43" spans="1:22" s="7" customFormat="1" ht="30" customHeight="1" x14ac:dyDescent="0.3">
      <c r="A43" s="45"/>
      <c r="B43" s="206" t="s">
        <v>76</v>
      </c>
      <c r="C43" s="206"/>
      <c r="D43" s="207"/>
      <c r="E43" s="207"/>
      <c r="F43" s="207"/>
      <c r="G43" s="207"/>
      <c r="H43" s="207"/>
      <c r="I43" s="207"/>
      <c r="J43" s="207"/>
      <c r="K43" s="207"/>
      <c r="L43" s="207"/>
      <c r="M43" s="207"/>
      <c r="N43" s="207"/>
      <c r="O43" s="207"/>
      <c r="P43" s="207"/>
      <c r="Q43" s="207"/>
      <c r="R43" s="68">
        <f>ROUND(Q28,0)</f>
        <v>0</v>
      </c>
      <c r="S43" s="45"/>
      <c r="T43" s="45"/>
      <c r="U43" s="45"/>
      <c r="V43" s="45"/>
    </row>
    <row r="44" spans="1:22" s="7" customFormat="1" ht="30" customHeight="1" x14ac:dyDescent="0.3">
      <c r="A44" s="45"/>
      <c r="B44" s="166"/>
      <c r="C44" s="229" t="s">
        <v>174</v>
      </c>
      <c r="D44" s="230"/>
      <c r="E44" s="231"/>
      <c r="F44" s="232"/>
      <c r="G44" s="233"/>
      <c r="H44" s="233"/>
      <c r="I44" s="233"/>
      <c r="J44" s="233"/>
      <c r="K44" s="233"/>
      <c r="L44" s="233"/>
      <c r="M44" s="233"/>
      <c r="N44" s="233"/>
      <c r="O44" s="233"/>
      <c r="P44" s="233"/>
      <c r="Q44" s="234"/>
      <c r="R44" s="67"/>
      <c r="S44" s="45"/>
      <c r="T44" s="45"/>
      <c r="U44" s="45"/>
      <c r="V44" s="45"/>
    </row>
    <row r="45" spans="1:22" s="7" customFormat="1" ht="30" customHeight="1" x14ac:dyDescent="0.3">
      <c r="A45" s="45"/>
      <c r="B45" s="206" t="s">
        <v>77</v>
      </c>
      <c r="C45" s="206"/>
      <c r="D45" s="207"/>
      <c r="E45" s="207"/>
      <c r="F45" s="207"/>
      <c r="G45" s="207"/>
      <c r="H45" s="207"/>
      <c r="I45" s="207"/>
      <c r="J45" s="207"/>
      <c r="K45" s="207"/>
      <c r="L45" s="207"/>
      <c r="M45" s="207"/>
      <c r="N45" s="207"/>
      <c r="O45" s="207"/>
      <c r="P45" s="207"/>
      <c r="Q45" s="207"/>
      <c r="R45" s="68">
        <f>ROUND(Q33,0)</f>
        <v>0</v>
      </c>
      <c r="S45" s="45"/>
      <c r="T45" s="45"/>
      <c r="U45" s="45"/>
      <c r="V45" s="45"/>
    </row>
    <row r="46" spans="1:22" s="7" customFormat="1" ht="30" customHeight="1" x14ac:dyDescent="0.3">
      <c r="A46" s="45"/>
      <c r="B46" s="166"/>
      <c r="C46" s="229" t="s">
        <v>175</v>
      </c>
      <c r="D46" s="230"/>
      <c r="E46" s="231"/>
      <c r="F46" s="232"/>
      <c r="G46" s="233"/>
      <c r="H46" s="233"/>
      <c r="I46" s="233"/>
      <c r="J46" s="233"/>
      <c r="K46" s="233"/>
      <c r="L46" s="233"/>
      <c r="M46" s="233"/>
      <c r="N46" s="233"/>
      <c r="O46" s="233"/>
      <c r="P46" s="233"/>
      <c r="Q46" s="234"/>
      <c r="R46" s="67"/>
      <c r="S46" s="45"/>
      <c r="T46" s="45"/>
      <c r="U46" s="45"/>
      <c r="V46" s="45"/>
    </row>
    <row r="47" spans="1:22" ht="18.600000000000001" customHeight="1" x14ac:dyDescent="0.3">
      <c r="A47" s="45"/>
      <c r="B47" s="189" t="s">
        <v>56</v>
      </c>
      <c r="C47" s="190"/>
      <c r="D47" s="190"/>
      <c r="E47" s="190"/>
      <c r="F47" s="190"/>
      <c r="G47" s="190"/>
      <c r="H47" s="190"/>
      <c r="I47" s="190"/>
      <c r="J47" s="190"/>
      <c r="K47" s="190"/>
      <c r="L47" s="190"/>
      <c r="M47" s="190"/>
      <c r="N47" s="190"/>
      <c r="O47" s="190"/>
      <c r="P47" s="190"/>
      <c r="Q47" s="191"/>
      <c r="R47" s="69">
        <f>ROUNDUP(SUM(R41:R46),0)</f>
        <v>0</v>
      </c>
      <c r="S47" s="45"/>
      <c r="T47" s="45"/>
      <c r="U47" s="45"/>
      <c r="V47" s="45"/>
    </row>
    <row r="48" spans="1:22" ht="15.75" customHeight="1" x14ac:dyDescent="0.3">
      <c r="A48" s="45"/>
      <c r="B48" s="208" t="s">
        <v>66</v>
      </c>
      <c r="C48" s="209"/>
      <c r="D48" s="209"/>
      <c r="E48" s="209"/>
      <c r="F48" s="209"/>
      <c r="G48" s="209"/>
      <c r="H48" s="209"/>
      <c r="I48" s="209"/>
      <c r="J48" s="209"/>
      <c r="K48" s="209"/>
      <c r="L48" s="209"/>
      <c r="M48" s="209"/>
      <c r="N48" s="209"/>
      <c r="O48" s="209"/>
      <c r="P48" s="209"/>
      <c r="Q48" s="209"/>
      <c r="R48" s="210"/>
      <c r="S48" s="45"/>
      <c r="T48" s="45"/>
      <c r="U48" s="45"/>
      <c r="V48" s="45"/>
    </row>
    <row r="49" spans="1:22" ht="49.5" customHeight="1" x14ac:dyDescent="0.3">
      <c r="A49" s="45"/>
      <c r="B49" s="211" t="s">
        <v>137</v>
      </c>
      <c r="C49" s="212"/>
      <c r="D49" s="204" t="s">
        <v>138</v>
      </c>
      <c r="E49" s="205"/>
      <c r="F49" s="205" t="s">
        <v>117</v>
      </c>
      <c r="G49" s="205"/>
      <c r="H49" s="205"/>
      <c r="I49" s="205"/>
      <c r="J49" s="205"/>
      <c r="K49" s="205"/>
      <c r="L49" s="205"/>
      <c r="M49" s="225"/>
      <c r="N49" s="94" t="s">
        <v>54</v>
      </c>
      <c r="O49" s="95"/>
      <c r="P49" s="70" t="s">
        <v>55</v>
      </c>
      <c r="Q49" s="71"/>
      <c r="R49" s="46" t="s">
        <v>46</v>
      </c>
      <c r="S49" s="45"/>
      <c r="T49" s="45"/>
      <c r="U49" s="45"/>
      <c r="V49" s="45"/>
    </row>
    <row r="50" spans="1:22" x14ac:dyDescent="0.3">
      <c r="A50" s="45"/>
      <c r="B50" s="224" t="s">
        <v>1</v>
      </c>
      <c r="C50" s="224"/>
      <c r="D50" s="203"/>
      <c r="E50" s="203"/>
      <c r="F50" s="203"/>
      <c r="G50" s="203"/>
      <c r="H50" s="203"/>
      <c r="I50" s="203"/>
      <c r="J50" s="203"/>
      <c r="K50" s="203"/>
      <c r="L50" s="203"/>
      <c r="M50" s="203"/>
      <c r="N50" s="92"/>
      <c r="O50" s="93"/>
      <c r="P50" s="118"/>
      <c r="Q50" s="64"/>
      <c r="R50" s="72">
        <f>ROUND(N50*P50,0)</f>
        <v>0</v>
      </c>
      <c r="S50" s="45"/>
      <c r="T50" s="111">
        <f>IF(B50="Sub Grantee",R50,0)</f>
        <v>0</v>
      </c>
      <c r="U50" s="111">
        <f>IF(B50="Sub Grantee",D50,0)</f>
        <v>0</v>
      </c>
      <c r="V50" s="45"/>
    </row>
    <row r="51" spans="1:22" x14ac:dyDescent="0.3">
      <c r="A51" s="45"/>
      <c r="B51" s="224" t="s">
        <v>1</v>
      </c>
      <c r="C51" s="224"/>
      <c r="D51" s="203"/>
      <c r="E51" s="203"/>
      <c r="F51" s="203"/>
      <c r="G51" s="203"/>
      <c r="H51" s="203"/>
      <c r="I51" s="203"/>
      <c r="J51" s="203"/>
      <c r="K51" s="203"/>
      <c r="L51" s="203"/>
      <c r="M51" s="203"/>
      <c r="N51" s="92"/>
      <c r="O51" s="93"/>
      <c r="P51" s="118"/>
      <c r="Q51" s="64"/>
      <c r="R51" s="72">
        <f t="shared" ref="R51:R53" si="10">ROUND(N51*P51,0)</f>
        <v>0</v>
      </c>
      <c r="S51" s="45"/>
      <c r="T51" s="111">
        <f t="shared" ref="T51:T53" si="11">IF(B51="Sub Grantee",R51,0)</f>
        <v>0</v>
      </c>
      <c r="U51" s="111">
        <f t="shared" ref="U51:U53" si="12">IF(B51="Sub Grantee",D51,0)</f>
        <v>0</v>
      </c>
      <c r="V51" s="45"/>
    </row>
    <row r="52" spans="1:22" x14ac:dyDescent="0.3">
      <c r="A52" s="45"/>
      <c r="B52" s="224" t="s">
        <v>1</v>
      </c>
      <c r="C52" s="224"/>
      <c r="D52" s="203"/>
      <c r="E52" s="203"/>
      <c r="F52" s="203"/>
      <c r="G52" s="203"/>
      <c r="H52" s="203"/>
      <c r="I52" s="203"/>
      <c r="J52" s="203"/>
      <c r="K52" s="203"/>
      <c r="L52" s="203"/>
      <c r="M52" s="203"/>
      <c r="N52" s="92"/>
      <c r="O52" s="93"/>
      <c r="P52" s="118"/>
      <c r="Q52" s="64"/>
      <c r="R52" s="72">
        <f t="shared" si="10"/>
        <v>0</v>
      </c>
      <c r="S52" s="45"/>
      <c r="T52" s="111">
        <f t="shared" si="11"/>
        <v>0</v>
      </c>
      <c r="U52" s="111">
        <f t="shared" si="12"/>
        <v>0</v>
      </c>
      <c r="V52" s="45"/>
    </row>
    <row r="53" spans="1:22" x14ac:dyDescent="0.3">
      <c r="A53" s="45"/>
      <c r="B53" s="224" t="s">
        <v>1</v>
      </c>
      <c r="C53" s="224"/>
      <c r="D53" s="203"/>
      <c r="E53" s="203"/>
      <c r="F53" s="203"/>
      <c r="G53" s="203"/>
      <c r="H53" s="203"/>
      <c r="I53" s="203"/>
      <c r="J53" s="203"/>
      <c r="K53" s="203"/>
      <c r="L53" s="203"/>
      <c r="M53" s="203"/>
      <c r="N53" s="92"/>
      <c r="O53" s="93"/>
      <c r="P53" s="118"/>
      <c r="Q53" s="64"/>
      <c r="R53" s="72">
        <f t="shared" si="10"/>
        <v>0</v>
      </c>
      <c r="S53" s="45"/>
      <c r="T53" s="111">
        <f t="shared" si="11"/>
        <v>0</v>
      </c>
      <c r="U53" s="111">
        <f t="shared" si="12"/>
        <v>0</v>
      </c>
      <c r="V53" s="45"/>
    </row>
    <row r="54" spans="1:22" ht="18.600000000000001" customHeight="1" x14ac:dyDescent="0.3">
      <c r="A54" s="45"/>
      <c r="B54" s="257" t="s">
        <v>58</v>
      </c>
      <c r="C54" s="258"/>
      <c r="D54" s="258"/>
      <c r="E54" s="258"/>
      <c r="F54" s="258"/>
      <c r="G54" s="258"/>
      <c r="H54" s="258"/>
      <c r="I54" s="258"/>
      <c r="J54" s="258"/>
      <c r="K54" s="258"/>
      <c r="L54" s="258"/>
      <c r="M54" s="258"/>
      <c r="N54" s="258"/>
      <c r="O54" s="258"/>
      <c r="P54" s="258"/>
      <c r="Q54" s="259"/>
      <c r="R54" s="72">
        <f>SUM(R50:R53)</f>
        <v>0</v>
      </c>
      <c r="S54" s="45"/>
      <c r="T54" s="111">
        <f>SUM(T50:T53)</f>
        <v>0</v>
      </c>
      <c r="U54" s="45"/>
      <c r="V54" s="45"/>
    </row>
    <row r="55" spans="1:22" ht="15.75" customHeight="1" x14ac:dyDescent="0.3">
      <c r="A55" s="45"/>
      <c r="B55" s="208" t="s">
        <v>67</v>
      </c>
      <c r="C55" s="209"/>
      <c r="D55" s="209"/>
      <c r="E55" s="209"/>
      <c r="F55" s="209"/>
      <c r="G55" s="209"/>
      <c r="H55" s="209"/>
      <c r="I55" s="209"/>
      <c r="J55" s="209"/>
      <c r="K55" s="209"/>
      <c r="L55" s="209"/>
      <c r="M55" s="209"/>
      <c r="N55" s="209"/>
      <c r="O55" s="209"/>
      <c r="P55" s="209"/>
      <c r="Q55" s="209"/>
      <c r="R55" s="210"/>
      <c r="S55" s="45"/>
      <c r="T55" s="45"/>
      <c r="U55" s="45"/>
      <c r="V55" s="45"/>
    </row>
    <row r="56" spans="1:22" ht="49.5" customHeight="1" x14ac:dyDescent="0.3">
      <c r="A56" s="45"/>
      <c r="B56" s="183" t="s">
        <v>53</v>
      </c>
      <c r="C56" s="185"/>
      <c r="D56" s="183" t="s">
        <v>57</v>
      </c>
      <c r="E56" s="184"/>
      <c r="F56" s="184"/>
      <c r="G56" s="184"/>
      <c r="H56" s="184"/>
      <c r="I56" s="184"/>
      <c r="J56" s="184"/>
      <c r="K56" s="184"/>
      <c r="L56" s="184"/>
      <c r="M56" s="184"/>
      <c r="N56" s="184"/>
      <c r="O56" s="184"/>
      <c r="P56" s="184"/>
      <c r="Q56" s="185"/>
      <c r="R56" s="90" t="s">
        <v>46</v>
      </c>
      <c r="S56" s="45"/>
      <c r="T56" s="45"/>
      <c r="U56" s="45"/>
      <c r="V56" s="45"/>
    </row>
    <row r="57" spans="1:22" x14ac:dyDescent="0.3">
      <c r="A57" s="45"/>
      <c r="B57" s="240" t="s">
        <v>1</v>
      </c>
      <c r="C57" s="242"/>
      <c r="D57" s="240"/>
      <c r="E57" s="241"/>
      <c r="F57" s="241"/>
      <c r="G57" s="241"/>
      <c r="H57" s="241"/>
      <c r="I57" s="241"/>
      <c r="J57" s="241"/>
      <c r="K57" s="241"/>
      <c r="L57" s="241"/>
      <c r="M57" s="241"/>
      <c r="N57" s="241"/>
      <c r="O57" s="241"/>
      <c r="P57" s="241"/>
      <c r="Q57" s="242"/>
      <c r="R57" s="73"/>
      <c r="S57" s="45"/>
      <c r="T57" s="45"/>
      <c r="U57" s="45"/>
      <c r="V57" s="45"/>
    </row>
    <row r="58" spans="1:22" x14ac:dyDescent="0.3">
      <c r="A58" s="45"/>
      <c r="B58" s="240" t="s">
        <v>1</v>
      </c>
      <c r="C58" s="242"/>
      <c r="D58" s="240"/>
      <c r="E58" s="241"/>
      <c r="F58" s="241"/>
      <c r="G58" s="241"/>
      <c r="H58" s="241"/>
      <c r="I58" s="241"/>
      <c r="J58" s="241"/>
      <c r="K58" s="241"/>
      <c r="L58" s="241"/>
      <c r="M58" s="241"/>
      <c r="N58" s="241"/>
      <c r="O58" s="241"/>
      <c r="P58" s="241"/>
      <c r="Q58" s="242"/>
      <c r="R58" s="73"/>
      <c r="S58" s="45"/>
      <c r="T58" s="45"/>
      <c r="U58" s="45"/>
      <c r="V58" s="45"/>
    </row>
    <row r="59" spans="1:22" x14ac:dyDescent="0.3">
      <c r="A59" s="45"/>
      <c r="B59" s="240" t="s">
        <v>1</v>
      </c>
      <c r="C59" s="242"/>
      <c r="D59" s="240"/>
      <c r="E59" s="241"/>
      <c r="F59" s="241"/>
      <c r="G59" s="241"/>
      <c r="H59" s="241"/>
      <c r="I59" s="241"/>
      <c r="J59" s="241"/>
      <c r="K59" s="241"/>
      <c r="L59" s="241"/>
      <c r="M59" s="241"/>
      <c r="N59" s="241"/>
      <c r="O59" s="241"/>
      <c r="P59" s="241"/>
      <c r="Q59" s="242"/>
      <c r="R59" s="73"/>
      <c r="S59" s="45"/>
      <c r="T59" s="45"/>
      <c r="U59" s="45"/>
      <c r="V59" s="45"/>
    </row>
    <row r="60" spans="1:22" ht="18" customHeight="1" x14ac:dyDescent="0.3">
      <c r="A60" s="45"/>
      <c r="B60" s="189" t="s">
        <v>60</v>
      </c>
      <c r="C60" s="190"/>
      <c r="D60" s="190"/>
      <c r="E60" s="190"/>
      <c r="F60" s="190"/>
      <c r="G60" s="190"/>
      <c r="H60" s="190"/>
      <c r="I60" s="190"/>
      <c r="J60" s="190"/>
      <c r="K60" s="190"/>
      <c r="L60" s="190"/>
      <c r="M60" s="190"/>
      <c r="N60" s="190"/>
      <c r="O60" s="190"/>
      <c r="P60" s="190"/>
      <c r="Q60" s="191"/>
      <c r="R60" s="57">
        <f>SUM(R57:R59)</f>
        <v>0</v>
      </c>
      <c r="S60" s="45"/>
      <c r="T60" s="45"/>
      <c r="U60" s="45"/>
      <c r="V60" s="45"/>
    </row>
    <row r="61" spans="1:22" ht="15.75" customHeight="1" x14ac:dyDescent="0.3">
      <c r="A61" s="45"/>
      <c r="B61" s="195" t="s">
        <v>68</v>
      </c>
      <c r="C61" s="196"/>
      <c r="D61" s="196"/>
      <c r="E61" s="196"/>
      <c r="F61" s="196"/>
      <c r="G61" s="196"/>
      <c r="H61" s="196"/>
      <c r="I61" s="196"/>
      <c r="J61" s="196"/>
      <c r="K61" s="196"/>
      <c r="L61" s="196"/>
      <c r="M61" s="196"/>
      <c r="N61" s="196"/>
      <c r="O61" s="196"/>
      <c r="P61" s="196"/>
      <c r="Q61" s="196"/>
      <c r="R61" s="197"/>
      <c r="S61" s="45"/>
      <c r="T61" s="45"/>
      <c r="U61" s="45"/>
      <c r="V61" s="45"/>
    </row>
    <row r="62" spans="1:22" s="7" customFormat="1" ht="33.75" customHeight="1" x14ac:dyDescent="0.3">
      <c r="A62" s="45"/>
      <c r="B62" s="256"/>
      <c r="C62" s="256"/>
      <c r="D62" s="256" t="s">
        <v>139</v>
      </c>
      <c r="E62" s="256"/>
      <c r="F62" s="260" t="s">
        <v>140</v>
      </c>
      <c r="G62" s="261"/>
      <c r="H62" s="261"/>
      <c r="I62" s="261"/>
      <c r="J62" s="261"/>
      <c r="K62" s="261"/>
      <c r="L62" s="261"/>
      <c r="M62" s="262"/>
      <c r="N62" s="112" t="s">
        <v>59</v>
      </c>
      <c r="O62" s="74"/>
      <c r="P62" s="112" t="s">
        <v>129</v>
      </c>
      <c r="Q62" s="112" t="s">
        <v>55</v>
      </c>
      <c r="R62" s="113" t="s">
        <v>51</v>
      </c>
      <c r="S62" s="45"/>
      <c r="T62" s="45"/>
      <c r="U62" s="45"/>
      <c r="V62" s="45"/>
    </row>
    <row r="63" spans="1:22" s="7" customFormat="1" x14ac:dyDescent="0.3">
      <c r="A63" s="45"/>
      <c r="B63" s="202" t="s">
        <v>1</v>
      </c>
      <c r="C63" s="202"/>
      <c r="D63" s="202"/>
      <c r="E63" s="202"/>
      <c r="F63" s="202"/>
      <c r="G63" s="202"/>
      <c r="H63" s="202"/>
      <c r="I63" s="202"/>
      <c r="J63" s="202"/>
      <c r="K63" s="202"/>
      <c r="L63" s="202"/>
      <c r="M63" s="202"/>
      <c r="N63" s="142"/>
      <c r="O63" s="145"/>
      <c r="P63" s="141"/>
      <c r="Q63" s="114"/>
      <c r="R63" s="72">
        <f>ROUND(N63*P63,0)</f>
        <v>0</v>
      </c>
      <c r="S63" s="45"/>
      <c r="T63" s="111">
        <f>IF(B63="Yes",R63,0)</f>
        <v>0</v>
      </c>
      <c r="U63" s="45"/>
      <c r="V63" s="45"/>
    </row>
    <row r="64" spans="1:22" s="7" customFormat="1" x14ac:dyDescent="0.3">
      <c r="A64" s="45"/>
      <c r="B64" s="202" t="s">
        <v>1</v>
      </c>
      <c r="C64" s="202"/>
      <c r="D64" s="202"/>
      <c r="E64" s="202"/>
      <c r="F64" s="202"/>
      <c r="G64" s="202"/>
      <c r="H64" s="202"/>
      <c r="I64" s="202"/>
      <c r="J64" s="202"/>
      <c r="K64" s="202"/>
      <c r="L64" s="202"/>
      <c r="M64" s="202"/>
      <c r="N64" s="143"/>
      <c r="O64" s="145"/>
      <c r="P64" s="140"/>
      <c r="Q64" s="114"/>
      <c r="R64" s="72">
        <f t="shared" ref="R64:R65" si="13">ROUND(N64*P64,0)</f>
        <v>0</v>
      </c>
      <c r="S64" s="45"/>
      <c r="T64" s="111">
        <f t="shared" ref="T64:T65" si="14">IF(B64="Yes",R64,0)</f>
        <v>0</v>
      </c>
      <c r="U64" s="45"/>
      <c r="V64" s="45"/>
    </row>
    <row r="65" spans="1:22" s="7" customFormat="1" x14ac:dyDescent="0.3">
      <c r="A65" s="45"/>
      <c r="B65" s="202" t="s">
        <v>1</v>
      </c>
      <c r="C65" s="202"/>
      <c r="D65" s="202"/>
      <c r="E65" s="202"/>
      <c r="F65" s="202"/>
      <c r="G65" s="202"/>
      <c r="H65" s="202"/>
      <c r="I65" s="202"/>
      <c r="J65" s="202"/>
      <c r="K65" s="202"/>
      <c r="L65" s="202"/>
      <c r="M65" s="202"/>
      <c r="N65" s="143"/>
      <c r="O65" s="145"/>
      <c r="P65" s="141"/>
      <c r="Q65" s="114"/>
      <c r="R65" s="72">
        <f t="shared" si="13"/>
        <v>0</v>
      </c>
      <c r="S65" s="45"/>
      <c r="T65" s="111">
        <f t="shared" si="14"/>
        <v>0</v>
      </c>
      <c r="U65" s="45"/>
      <c r="V65" s="45"/>
    </row>
    <row r="66" spans="1:22" ht="18" customHeight="1" x14ac:dyDescent="0.3">
      <c r="A66" s="45"/>
      <c r="B66" s="189" t="s">
        <v>62</v>
      </c>
      <c r="C66" s="190"/>
      <c r="D66" s="190"/>
      <c r="E66" s="190"/>
      <c r="F66" s="190"/>
      <c r="G66" s="190"/>
      <c r="H66" s="190"/>
      <c r="I66" s="190"/>
      <c r="J66" s="190"/>
      <c r="K66" s="190"/>
      <c r="L66" s="190"/>
      <c r="M66" s="190"/>
      <c r="N66" s="190"/>
      <c r="O66" s="190"/>
      <c r="P66" s="191"/>
      <c r="Q66" s="65"/>
      <c r="R66" s="57">
        <f>SUM(R63:R65)</f>
        <v>0</v>
      </c>
      <c r="S66" s="45"/>
      <c r="T66" s="86">
        <f>SUM(T63:T65)</f>
        <v>0</v>
      </c>
      <c r="U66" s="45"/>
      <c r="V66" s="45"/>
    </row>
    <row r="67" spans="1:22" ht="15.75" customHeight="1" x14ac:dyDescent="0.3">
      <c r="A67" s="45"/>
      <c r="B67" s="195" t="s">
        <v>69</v>
      </c>
      <c r="C67" s="196"/>
      <c r="D67" s="196"/>
      <c r="E67" s="196"/>
      <c r="F67" s="196"/>
      <c r="G67" s="196"/>
      <c r="H67" s="196"/>
      <c r="I67" s="196"/>
      <c r="J67" s="196"/>
      <c r="K67" s="196"/>
      <c r="L67" s="196"/>
      <c r="M67" s="196"/>
      <c r="N67" s="196"/>
      <c r="O67" s="196"/>
      <c r="P67" s="196"/>
      <c r="Q67" s="196"/>
      <c r="R67" s="197"/>
      <c r="S67" s="45"/>
      <c r="T67" s="45"/>
      <c r="U67" s="45"/>
      <c r="V67" s="45"/>
    </row>
    <row r="68" spans="1:22" ht="27.75" customHeight="1" x14ac:dyDescent="0.3">
      <c r="A68" s="45"/>
      <c r="B68" s="198" t="s">
        <v>78</v>
      </c>
      <c r="C68" s="198"/>
      <c r="D68" s="199" t="s">
        <v>61</v>
      </c>
      <c r="E68" s="200"/>
      <c r="F68" s="200"/>
      <c r="G68" s="200"/>
      <c r="H68" s="200"/>
      <c r="I68" s="200"/>
      <c r="J68" s="200"/>
      <c r="K68" s="200"/>
      <c r="L68" s="200"/>
      <c r="M68" s="200"/>
      <c r="N68" s="200"/>
      <c r="O68" s="200"/>
      <c r="P68" s="200"/>
      <c r="Q68" s="201"/>
      <c r="R68" s="90" t="s">
        <v>46</v>
      </c>
      <c r="S68" s="45"/>
      <c r="T68" s="45"/>
      <c r="U68" s="45"/>
      <c r="V68" s="45"/>
    </row>
    <row r="69" spans="1:22" x14ac:dyDescent="0.3">
      <c r="A69" s="45"/>
      <c r="B69" s="192" t="s">
        <v>222</v>
      </c>
      <c r="C69" s="193"/>
      <c r="D69" s="192"/>
      <c r="E69" s="194"/>
      <c r="F69" s="194"/>
      <c r="G69" s="194"/>
      <c r="H69" s="194"/>
      <c r="I69" s="194"/>
      <c r="J69" s="194"/>
      <c r="K69" s="194"/>
      <c r="L69" s="194"/>
      <c r="M69" s="194"/>
      <c r="N69" s="194"/>
      <c r="O69" s="194"/>
      <c r="P69" s="194"/>
      <c r="Q69" s="193"/>
      <c r="R69" s="73"/>
      <c r="S69" s="45"/>
      <c r="T69" s="45"/>
      <c r="U69" s="45"/>
      <c r="V69" s="45"/>
    </row>
    <row r="70" spans="1:22" ht="14.45" customHeight="1" x14ac:dyDescent="0.3">
      <c r="A70" s="45"/>
      <c r="B70" s="192" t="s">
        <v>222</v>
      </c>
      <c r="C70" s="193"/>
      <c r="D70" s="192"/>
      <c r="E70" s="194"/>
      <c r="F70" s="194"/>
      <c r="G70" s="194"/>
      <c r="H70" s="194"/>
      <c r="I70" s="194"/>
      <c r="J70" s="194"/>
      <c r="K70" s="194"/>
      <c r="L70" s="194"/>
      <c r="M70" s="194"/>
      <c r="N70" s="194"/>
      <c r="O70" s="194"/>
      <c r="P70" s="194"/>
      <c r="Q70" s="193"/>
      <c r="R70" s="73"/>
      <c r="S70" s="45"/>
      <c r="T70" s="45"/>
      <c r="U70" s="45"/>
      <c r="V70" s="45"/>
    </row>
    <row r="71" spans="1:22" x14ac:dyDescent="0.3">
      <c r="A71" s="45"/>
      <c r="B71" s="192" t="s">
        <v>222</v>
      </c>
      <c r="C71" s="193"/>
      <c r="D71" s="192"/>
      <c r="E71" s="194"/>
      <c r="F71" s="194"/>
      <c r="G71" s="194"/>
      <c r="H71" s="194"/>
      <c r="I71" s="194"/>
      <c r="J71" s="194"/>
      <c r="K71" s="194"/>
      <c r="L71" s="194"/>
      <c r="M71" s="194"/>
      <c r="N71" s="194"/>
      <c r="O71" s="194"/>
      <c r="P71" s="194"/>
      <c r="Q71" s="193"/>
      <c r="R71" s="73"/>
      <c r="S71" s="45"/>
      <c r="T71" s="45"/>
      <c r="U71" s="45"/>
      <c r="V71" s="45"/>
    </row>
    <row r="72" spans="1:22" ht="19.350000000000001" customHeight="1" x14ac:dyDescent="0.3">
      <c r="A72" s="45"/>
      <c r="B72" s="189" t="s">
        <v>79</v>
      </c>
      <c r="C72" s="190"/>
      <c r="D72" s="190"/>
      <c r="E72" s="190"/>
      <c r="F72" s="190"/>
      <c r="G72" s="190"/>
      <c r="H72" s="190"/>
      <c r="I72" s="190"/>
      <c r="J72" s="190"/>
      <c r="K72" s="190"/>
      <c r="L72" s="190"/>
      <c r="M72" s="190"/>
      <c r="N72" s="190"/>
      <c r="O72" s="190"/>
      <c r="P72" s="190"/>
      <c r="Q72" s="191"/>
      <c r="R72" s="57">
        <f>SUM(R69:R71)</f>
        <v>0</v>
      </c>
      <c r="S72" s="45"/>
      <c r="T72" s="45"/>
      <c r="U72" s="45"/>
      <c r="V72" s="45"/>
    </row>
    <row r="73" spans="1:22" ht="15.75" customHeight="1" x14ac:dyDescent="0.3">
      <c r="A73" s="45"/>
      <c r="B73" s="181" t="s">
        <v>70</v>
      </c>
      <c r="C73" s="182"/>
      <c r="D73" s="182"/>
      <c r="E73" s="182"/>
      <c r="F73" s="182"/>
      <c r="G73" s="182"/>
      <c r="H73" s="182"/>
      <c r="I73" s="182"/>
      <c r="J73" s="182"/>
      <c r="K73" s="182"/>
      <c r="L73" s="182"/>
      <c r="M73" s="182"/>
      <c r="N73" s="182"/>
      <c r="O73" s="182"/>
      <c r="P73" s="182"/>
      <c r="Q73" s="182"/>
      <c r="R73" s="197"/>
      <c r="S73" s="45"/>
      <c r="T73" s="45"/>
      <c r="U73" s="45"/>
      <c r="V73" s="45"/>
    </row>
    <row r="74" spans="1:22" ht="15.75" customHeight="1" x14ac:dyDescent="0.3">
      <c r="A74" s="45"/>
      <c r="B74" s="275"/>
      <c r="C74" s="276"/>
      <c r="D74" s="276"/>
      <c r="E74" s="276"/>
      <c r="F74" s="276"/>
      <c r="G74" s="276"/>
      <c r="H74" s="276"/>
      <c r="I74" s="216" t="s">
        <v>144</v>
      </c>
      <c r="J74" s="216"/>
      <c r="K74" s="216"/>
      <c r="L74" s="216"/>
      <c r="M74" s="216"/>
      <c r="N74" s="223">
        <f>' Budget'!N70:P70</f>
        <v>0</v>
      </c>
      <c r="O74" s="223"/>
      <c r="P74" s="223"/>
      <c r="Q74" s="75"/>
      <c r="R74" s="76"/>
      <c r="S74" s="45"/>
      <c r="T74" s="45"/>
      <c r="U74" s="45"/>
      <c r="V74" s="45"/>
    </row>
    <row r="75" spans="1:22" ht="15.75" customHeight="1" x14ac:dyDescent="0.3">
      <c r="A75" s="45"/>
      <c r="B75" s="277"/>
      <c r="C75" s="215"/>
      <c r="D75" s="215"/>
      <c r="E75" s="215"/>
      <c r="F75" s="215"/>
      <c r="G75" s="215"/>
      <c r="H75" s="215"/>
      <c r="I75" s="216" t="s">
        <v>126</v>
      </c>
      <c r="J75" s="216"/>
      <c r="K75" s="216"/>
      <c r="L75" s="216"/>
      <c r="M75" s="216"/>
      <c r="N75" s="218">
        <f>R72+R66+R60+R54+R47+R38+R33+R28+R18</f>
        <v>0</v>
      </c>
      <c r="O75" s="218"/>
      <c r="P75" s="218"/>
      <c r="Q75" s="77"/>
      <c r="R75" s="78"/>
      <c r="S75" s="45"/>
      <c r="T75" s="45"/>
      <c r="U75" s="45"/>
      <c r="V75" s="45"/>
    </row>
    <row r="76" spans="1:22" ht="15.75" customHeight="1" x14ac:dyDescent="0.3">
      <c r="A76" s="45"/>
      <c r="B76" s="277"/>
      <c r="C76" s="215"/>
      <c r="D76" s="215"/>
      <c r="E76" s="215"/>
      <c r="F76" s="215"/>
      <c r="G76" s="215"/>
      <c r="H76" s="215"/>
      <c r="I76" s="217" t="s">
        <v>170</v>
      </c>
      <c r="J76" s="219"/>
      <c r="K76" s="219"/>
      <c r="L76" s="219"/>
      <c r="M76" s="219"/>
      <c r="N76" s="218">
        <f>' Budget'!N73:P73</f>
        <v>0</v>
      </c>
      <c r="O76" s="218"/>
      <c r="P76" s="218"/>
      <c r="Q76" s="77"/>
      <c r="R76" s="78"/>
      <c r="S76" s="45"/>
      <c r="T76" s="45"/>
      <c r="U76" s="45"/>
      <c r="V76" s="45"/>
    </row>
    <row r="77" spans="1:22" ht="15.75" customHeight="1" x14ac:dyDescent="0.3">
      <c r="A77" s="45"/>
      <c r="B77" s="277"/>
      <c r="C77" s="215"/>
      <c r="D77" s="215"/>
      <c r="E77" s="215"/>
      <c r="F77" s="215"/>
      <c r="G77" s="215"/>
      <c r="H77" s="215"/>
      <c r="I77" s="217" t="s">
        <v>177</v>
      </c>
      <c r="J77" s="219"/>
      <c r="K77" s="219"/>
      <c r="L77" s="219"/>
      <c r="M77" s="219"/>
      <c r="N77" s="218">
        <f>' Budget'!N73:P73-' Budget'!R75</f>
        <v>0</v>
      </c>
      <c r="O77" s="218"/>
      <c r="P77" s="218"/>
      <c r="Q77" s="77"/>
      <c r="R77" s="79"/>
      <c r="S77" s="45"/>
      <c r="T77" s="45"/>
      <c r="U77" s="45"/>
      <c r="V77" s="45"/>
    </row>
    <row r="78" spans="1:22" ht="16.5" customHeight="1" x14ac:dyDescent="0.3">
      <c r="A78" s="45"/>
      <c r="B78" s="97"/>
      <c r="C78" s="215"/>
      <c r="D78" s="215"/>
      <c r="E78" s="215"/>
      <c r="F78" s="215"/>
      <c r="G78" s="215"/>
      <c r="H78" s="215"/>
      <c r="I78" s="215"/>
      <c r="J78" s="215"/>
      <c r="K78" s="215"/>
      <c r="L78" s="215"/>
      <c r="M78" s="215"/>
      <c r="N78" s="215"/>
      <c r="O78" s="215"/>
      <c r="P78" s="215"/>
      <c r="Q78" s="281"/>
      <c r="R78" s="90" t="s">
        <v>51</v>
      </c>
      <c r="S78" s="45"/>
      <c r="T78" s="45"/>
      <c r="U78" s="45"/>
      <c r="V78" s="45"/>
    </row>
    <row r="79" spans="1:22" x14ac:dyDescent="0.3">
      <c r="A79" s="45"/>
      <c r="B79" s="80"/>
      <c r="C79" s="278"/>
      <c r="D79" s="278"/>
      <c r="E79" s="278"/>
      <c r="F79" s="96"/>
      <c r="G79" s="96"/>
      <c r="H79" s="96"/>
      <c r="I79" s="279" t="s">
        <v>168</v>
      </c>
      <c r="J79" s="279"/>
      <c r="K79" s="279"/>
      <c r="L79" s="279"/>
      <c r="M79" s="279"/>
      <c r="N79" s="279"/>
      <c r="O79" s="279"/>
      <c r="P79" s="279"/>
      <c r="Q79" s="280"/>
      <c r="R79" s="81"/>
      <c r="S79" s="45"/>
      <c r="T79" s="45"/>
      <c r="U79" s="45"/>
      <c r="V79" s="45"/>
    </row>
    <row r="80" spans="1:22" ht="15.75" customHeight="1" x14ac:dyDescent="0.3">
      <c r="A80" s="45"/>
      <c r="B80" s="181" t="s">
        <v>71</v>
      </c>
      <c r="C80" s="182"/>
      <c r="D80" s="182"/>
      <c r="E80" s="182"/>
      <c r="F80" s="182"/>
      <c r="G80" s="182"/>
      <c r="H80" s="182"/>
      <c r="I80" s="182"/>
      <c r="J80" s="182"/>
      <c r="K80" s="182"/>
      <c r="L80" s="182"/>
      <c r="M80" s="182"/>
      <c r="N80" s="182"/>
      <c r="O80" s="182"/>
      <c r="P80" s="182"/>
      <c r="Q80" s="182"/>
      <c r="R80" s="89"/>
      <c r="S80" s="45"/>
      <c r="T80" s="45"/>
      <c r="U80" s="45"/>
      <c r="V80" s="45"/>
    </row>
    <row r="81" spans="1:22" ht="15.6" customHeight="1" x14ac:dyDescent="0.3">
      <c r="A81" s="45"/>
      <c r="B81" s="183" t="s">
        <v>80</v>
      </c>
      <c r="C81" s="184"/>
      <c r="D81" s="184"/>
      <c r="E81" s="184"/>
      <c r="F81" s="184"/>
      <c r="G81" s="184"/>
      <c r="H81" s="184"/>
      <c r="I81" s="184"/>
      <c r="J81" s="184"/>
      <c r="K81" s="184"/>
      <c r="L81" s="184"/>
      <c r="M81" s="184"/>
      <c r="N81" s="184"/>
      <c r="O81" s="184"/>
      <c r="P81" s="184"/>
      <c r="Q81" s="185"/>
      <c r="R81" s="88" t="s">
        <v>51</v>
      </c>
      <c r="S81" s="45"/>
      <c r="T81" s="45"/>
      <c r="U81" s="45"/>
      <c r="V81" s="45"/>
    </row>
    <row r="82" spans="1:22" ht="18.75" customHeight="1" x14ac:dyDescent="0.3">
      <c r="A82" s="45"/>
      <c r="B82" s="186"/>
      <c r="C82" s="187"/>
      <c r="D82" s="187"/>
      <c r="E82" s="187"/>
      <c r="F82" s="187"/>
      <c r="G82" s="187"/>
      <c r="H82" s="187"/>
      <c r="I82" s="187"/>
      <c r="J82" s="187"/>
      <c r="K82" s="187"/>
      <c r="L82" s="187"/>
      <c r="M82" s="187"/>
      <c r="N82" s="187"/>
      <c r="O82" s="187"/>
      <c r="P82" s="187"/>
      <c r="Q82" s="188"/>
      <c r="R82" s="84"/>
      <c r="S82" s="45"/>
      <c r="T82" s="45"/>
      <c r="U82" s="45"/>
      <c r="V82" s="45"/>
    </row>
    <row r="83" spans="1:22" ht="18.600000000000001" customHeight="1" x14ac:dyDescent="0.3">
      <c r="A83" s="45"/>
      <c r="B83" s="189" t="s">
        <v>81</v>
      </c>
      <c r="C83" s="190"/>
      <c r="D83" s="190"/>
      <c r="E83" s="190"/>
      <c r="F83" s="190"/>
      <c r="G83" s="190"/>
      <c r="H83" s="190"/>
      <c r="I83" s="190"/>
      <c r="J83" s="190"/>
      <c r="K83" s="190"/>
      <c r="L83" s="190"/>
      <c r="M83" s="190"/>
      <c r="N83" s="190"/>
      <c r="O83" s="190"/>
      <c r="P83" s="190"/>
      <c r="Q83" s="191"/>
      <c r="R83" s="83">
        <f>SUM(R82:R82)</f>
        <v>0</v>
      </c>
      <c r="S83" s="45"/>
      <c r="T83" s="45"/>
      <c r="U83" s="45"/>
      <c r="V83" s="45"/>
    </row>
    <row r="84" spans="1:22" ht="34.5" customHeight="1" x14ac:dyDescent="0.3">
      <c r="A84" s="45"/>
      <c r="B84" s="175" t="s">
        <v>63</v>
      </c>
      <c r="C84" s="176"/>
      <c r="D84" s="176"/>
      <c r="E84" s="176"/>
      <c r="F84" s="176"/>
      <c r="G84" s="176"/>
      <c r="H84" s="176"/>
      <c r="I84" s="176"/>
      <c r="J84" s="176"/>
      <c r="K84" s="176"/>
      <c r="L84" s="176"/>
      <c r="M84" s="176"/>
      <c r="N84" s="176"/>
      <c r="O84" s="176"/>
      <c r="P84" s="176"/>
      <c r="Q84" s="177"/>
      <c r="R84" s="85">
        <f>SUM(R83+R79+R72+R66+R60+R54+R47+R38+R33+R28+R18)</f>
        <v>0</v>
      </c>
      <c r="S84" s="45"/>
      <c r="T84" s="41"/>
      <c r="U84" s="42"/>
      <c r="V84" s="45"/>
    </row>
    <row r="85" spans="1:22" ht="34.5" customHeight="1" x14ac:dyDescent="0.3">
      <c r="A85" s="45"/>
      <c r="B85" s="45"/>
      <c r="C85" s="45"/>
      <c r="D85" s="45"/>
      <c r="E85" s="45"/>
      <c r="F85" s="45"/>
      <c r="G85" s="45"/>
      <c r="H85" s="45"/>
      <c r="I85" s="45"/>
      <c r="J85" s="45"/>
      <c r="K85" s="45"/>
      <c r="L85" s="45"/>
      <c r="M85" s="45"/>
      <c r="N85" s="45"/>
      <c r="O85" s="45"/>
      <c r="P85" s="45"/>
      <c r="Q85" s="45"/>
      <c r="R85" s="45"/>
      <c r="S85" s="45"/>
      <c r="T85" s="41" t="s">
        <v>128</v>
      </c>
      <c r="U85" s="42">
        <f>T66</f>
        <v>0</v>
      </c>
      <c r="V85" s="45"/>
    </row>
    <row r="86" spans="1:22" x14ac:dyDescent="0.3">
      <c r="A86" s="45"/>
      <c r="B86" s="45"/>
      <c r="C86" s="45"/>
      <c r="D86" s="45"/>
      <c r="E86" s="45"/>
      <c r="F86" s="45"/>
      <c r="G86" s="45"/>
      <c r="H86" s="45"/>
      <c r="I86" s="45"/>
      <c r="J86" s="45"/>
      <c r="K86" s="45"/>
      <c r="L86" s="45"/>
      <c r="M86" s="45"/>
      <c r="N86" s="45"/>
      <c r="O86" s="45"/>
      <c r="P86" s="45"/>
      <c r="Q86" s="45"/>
      <c r="R86" s="45"/>
      <c r="S86" s="45"/>
      <c r="T86" s="45"/>
      <c r="U86" s="45"/>
      <c r="V86" s="45"/>
    </row>
  </sheetData>
  <sheetProtection algorithmName="SHA-512" hashValue="06wEqmPrJsQnUrABLDeGbR3Z/CSxUimFQ+cePxtUMaG8WNMQYWijb8++fRdza0gceBONMIBgDT+B9wre3JV7kQ==" saltValue="186ZG/kA0WmIN8rDQ2J0aA==" spinCount="100000" sheet="1" formatCells="0" formatRows="0" insertRows="0" deleteRows="0" selectLockedCells="1"/>
  <mergeCells count="151">
    <mergeCell ref="B84:Q84"/>
    <mergeCell ref="C79:E79"/>
    <mergeCell ref="I79:Q79"/>
    <mergeCell ref="B80:Q80"/>
    <mergeCell ref="B81:Q81"/>
    <mergeCell ref="B82:Q82"/>
    <mergeCell ref="B83:Q83"/>
    <mergeCell ref="B76:H76"/>
    <mergeCell ref="N76:P76"/>
    <mergeCell ref="B77:H77"/>
    <mergeCell ref="I77:M77"/>
    <mergeCell ref="N77:P77"/>
    <mergeCell ref="C78:E78"/>
    <mergeCell ref="F78:L78"/>
    <mergeCell ref="M78:Q78"/>
    <mergeCell ref="I76:M76"/>
    <mergeCell ref="I75:M75"/>
    <mergeCell ref="N75:P75"/>
    <mergeCell ref="B70:C70"/>
    <mergeCell ref="D70:Q70"/>
    <mergeCell ref="B71:C71"/>
    <mergeCell ref="D71:Q71"/>
    <mergeCell ref="B72:Q72"/>
    <mergeCell ref="B73:R73"/>
    <mergeCell ref="B66:P66"/>
    <mergeCell ref="B67:R67"/>
    <mergeCell ref="B68:C68"/>
    <mergeCell ref="D68:Q68"/>
    <mergeCell ref="B69:C69"/>
    <mergeCell ref="D69:Q69"/>
    <mergeCell ref="B74:H74"/>
    <mergeCell ref="I74:M74"/>
    <mergeCell ref="N74:P74"/>
    <mergeCell ref="B75:H75"/>
    <mergeCell ref="B64:C64"/>
    <mergeCell ref="D64:E64"/>
    <mergeCell ref="F64:M64"/>
    <mergeCell ref="B65:C65"/>
    <mergeCell ref="D65:E65"/>
    <mergeCell ref="F65:M65"/>
    <mergeCell ref="B62:C62"/>
    <mergeCell ref="D62:E62"/>
    <mergeCell ref="F62:M62"/>
    <mergeCell ref="B63:C63"/>
    <mergeCell ref="D63:E63"/>
    <mergeCell ref="F63:M63"/>
    <mergeCell ref="B58:C58"/>
    <mergeCell ref="D58:Q58"/>
    <mergeCell ref="B59:C59"/>
    <mergeCell ref="D59:Q59"/>
    <mergeCell ref="B60:Q60"/>
    <mergeCell ref="B61:R61"/>
    <mergeCell ref="B54:Q54"/>
    <mergeCell ref="B55:R55"/>
    <mergeCell ref="B56:C56"/>
    <mergeCell ref="D56:Q56"/>
    <mergeCell ref="B57:C57"/>
    <mergeCell ref="D57:Q57"/>
    <mergeCell ref="B52:C52"/>
    <mergeCell ref="D52:E52"/>
    <mergeCell ref="F52:M52"/>
    <mergeCell ref="B53:C53"/>
    <mergeCell ref="D53:E53"/>
    <mergeCell ref="F53:M53"/>
    <mergeCell ref="B50:C50"/>
    <mergeCell ref="D50:E50"/>
    <mergeCell ref="F50:M50"/>
    <mergeCell ref="B51:C51"/>
    <mergeCell ref="D51:E51"/>
    <mergeCell ref="F51:M51"/>
    <mergeCell ref="B45:C45"/>
    <mergeCell ref="D45:Q45"/>
    <mergeCell ref="B47:Q47"/>
    <mergeCell ref="B48:R48"/>
    <mergeCell ref="B49:C49"/>
    <mergeCell ref="D49:E49"/>
    <mergeCell ref="F49:M49"/>
    <mergeCell ref="B40:C40"/>
    <mergeCell ref="D40:Q40"/>
    <mergeCell ref="B41:C41"/>
    <mergeCell ref="D41:Q41"/>
    <mergeCell ref="B43:C43"/>
    <mergeCell ref="D43:Q43"/>
    <mergeCell ref="C44:E44"/>
    <mergeCell ref="F44:Q44"/>
    <mergeCell ref="C46:E46"/>
    <mergeCell ref="F46:Q46"/>
    <mergeCell ref="B36:C36"/>
    <mergeCell ref="D36:P36"/>
    <mergeCell ref="B37:C37"/>
    <mergeCell ref="D37:P37"/>
    <mergeCell ref="B38:Q38"/>
    <mergeCell ref="B39:R39"/>
    <mergeCell ref="C42:E42"/>
    <mergeCell ref="F42:Q42"/>
    <mergeCell ref="B32:C32"/>
    <mergeCell ref="D32:G32"/>
    <mergeCell ref="H32:K32"/>
    <mergeCell ref="B33:P33"/>
    <mergeCell ref="B34:R34"/>
    <mergeCell ref="B35:C35"/>
    <mergeCell ref="D35:P35"/>
    <mergeCell ref="B31:C31"/>
    <mergeCell ref="D31:G31"/>
    <mergeCell ref="H31:K31"/>
    <mergeCell ref="B25:C25"/>
    <mergeCell ref="D25:G25"/>
    <mergeCell ref="B26:C26"/>
    <mergeCell ref="D26:G26"/>
    <mergeCell ref="B27:C27"/>
    <mergeCell ref="D27:G27"/>
    <mergeCell ref="B24:C24"/>
    <mergeCell ref="D24:G24"/>
    <mergeCell ref="B20:C20"/>
    <mergeCell ref="D20:G20"/>
    <mergeCell ref="B21:C21"/>
    <mergeCell ref="D21:G21"/>
    <mergeCell ref="B28:P28"/>
    <mergeCell ref="B29:R29"/>
    <mergeCell ref="B30:C30"/>
    <mergeCell ref="D30:G30"/>
    <mergeCell ref="H30:K30"/>
    <mergeCell ref="H23:K23"/>
    <mergeCell ref="H24:K24"/>
    <mergeCell ref="H25:K25"/>
    <mergeCell ref="H26:K26"/>
    <mergeCell ref="H27:K27"/>
    <mergeCell ref="B2:R2"/>
    <mergeCell ref="B3:R3"/>
    <mergeCell ref="B11:C11"/>
    <mergeCell ref="B13:R13"/>
    <mergeCell ref="B14:C14"/>
    <mergeCell ref="D14:G14"/>
    <mergeCell ref="B22:C22"/>
    <mergeCell ref="D22:G22"/>
    <mergeCell ref="B23:C23"/>
    <mergeCell ref="D23:G23"/>
    <mergeCell ref="B18:P18"/>
    <mergeCell ref="B19:R19"/>
    <mergeCell ref="B5:D5"/>
    <mergeCell ref="B7:D7"/>
    <mergeCell ref="B9:D9"/>
    <mergeCell ref="B15:C15"/>
    <mergeCell ref="D15:G15"/>
    <mergeCell ref="B16:C16"/>
    <mergeCell ref="D16:G16"/>
    <mergeCell ref="B17:C17"/>
    <mergeCell ref="D17:G17"/>
    <mergeCell ref="H20:K20"/>
    <mergeCell ref="H21:K21"/>
    <mergeCell ref="H22:K22"/>
  </mergeCells>
  <conditionalFormatting sqref="R79">
    <cfRule type="cellIs" dxfId="8" priority="1" operator="greaterThan">
      <formula>$N$77</formula>
    </cfRule>
    <cfRule type="cellIs" dxfId="7" priority="2" operator="greaterThan">
      <formula>$N$77</formula>
    </cfRule>
    <cfRule type="cellIs" dxfId="6" priority="3" operator="greaterThan">
      <formula>$N$77</formula>
    </cfRule>
    <cfRule type="cellIs" dxfId="5" priority="5" operator="greaterThan">
      <formula>$N$77</formula>
    </cfRule>
  </conditionalFormatting>
  <pageMargins left="0.25" right="0.25" top="0.75" bottom="0.75" header="0.3" footer="0.3"/>
  <pageSetup scale="72" fitToHeight="50" orientation="landscape" r:id="rId1"/>
  <headerFooter>
    <oddFooter>Page &amp;P of &amp;N</oddFooter>
  </headerFooter>
  <rowBreaks count="3" manualBreakCount="3">
    <brk id="23" max="21" man="1"/>
    <brk id="47" max="16383" man="1"/>
    <brk id="66" max="16383" man="1"/>
  </rowBreaks>
  <legacyDrawing r:id="rId2"/>
  <extLst>
    <ext xmlns:x14="http://schemas.microsoft.com/office/spreadsheetml/2009/9/main" uri="{78C0D931-6437-407d-A8EE-F0AAD7539E65}">
      <x14:conditionalFormattings>
        <x14:conditionalFormatting xmlns:xm="http://schemas.microsoft.com/office/excel/2006/main">
          <x14:cfRule type="cellIs" priority="12" operator="notEqual" id="{EEA8A882-0C3A-4106-914C-8906CE1B6620}">
            <xm:f>Cover!#REF!</xm:f>
            <x14:dxf>
              <font>
                <color rgb="FFFF0000"/>
              </font>
            </x14:dxf>
          </x14:cfRule>
          <xm:sqref>R84</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EBCFCD7A-9BC1-4D28-8123-4BB4621AEDDD}">
          <x14:formula1>
            <xm:f>'DROP-DOWNS'!$J$1:$J$3</xm:f>
          </x14:formula1>
          <xm:sqref>B50:C53</xm:sqref>
        </x14:dataValidation>
        <x14:dataValidation type="list" allowBlank="1" showInputMessage="1" showErrorMessage="1" xr:uid="{5BCE5222-DD88-407F-855D-24D5C36C8791}">
          <x14:formula1>
            <xm:f>'DROP-DOWNS'!$W$1:$W$6</xm:f>
          </x14:formula1>
          <xm:sqref>B57:C59</xm:sqref>
        </x14:dataValidation>
        <x14:dataValidation type="list" allowBlank="1" showInputMessage="1" showErrorMessage="1" xr:uid="{86C63521-4C89-4FFB-85E8-713AD28B4302}">
          <x14:formula1>
            <xm:f>'DROP-DOWNS'!$L$1:$L$3</xm:f>
          </x14:formula1>
          <xm:sqref>B63:C65</xm:sqref>
        </x14:dataValidation>
        <x14:dataValidation type="list" allowBlank="1" showInputMessage="1" showErrorMessage="1" xr:uid="{6357410C-E0A2-495B-B564-0634165220FA}">
          <x14:formula1>
            <xm:f>'DROP-DOWNS'!$M$26:$M$34</xm:f>
          </x14:formula1>
          <xm:sqref>B69:C71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B2:M43"/>
  <sheetViews>
    <sheetView showGridLines="0" zoomScaleNormal="100" zoomScalePageLayoutView="110" workbookViewId="0">
      <selection activeCell="B22" sqref="B22:I22"/>
    </sheetView>
  </sheetViews>
  <sheetFormatPr defaultRowHeight="15" x14ac:dyDescent="0.25"/>
  <cols>
    <col min="1" max="1" width="4.140625" customWidth="1"/>
    <col min="2" max="2" width="8.5703125" customWidth="1"/>
    <col min="3" max="3" width="8.140625" customWidth="1"/>
    <col min="4" max="4" width="7" customWidth="1"/>
    <col min="5" max="5" width="8.5703125" customWidth="1"/>
    <col min="6" max="6" width="6.42578125" customWidth="1"/>
    <col min="7" max="7" width="8.140625" customWidth="1"/>
    <col min="8" max="8" width="21.5703125" customWidth="1"/>
    <col min="9" max="9" width="7.140625" customWidth="1"/>
    <col min="10" max="10" width="20.42578125" style="4" customWidth="1"/>
  </cols>
  <sheetData>
    <row r="2" spans="2:13" ht="26.25" customHeight="1" x14ac:dyDescent="0.25">
      <c r="B2" s="282" t="str">
        <f>Cover!C5</f>
        <v>Massasoit Community College</v>
      </c>
      <c r="C2" s="283"/>
      <c r="D2" s="283"/>
      <c r="E2" s="283"/>
      <c r="F2" s="283"/>
      <c r="G2" s="283"/>
      <c r="H2" s="283"/>
      <c r="I2" s="283"/>
      <c r="J2" s="284"/>
    </row>
    <row r="3" spans="2:13" ht="29.45" customHeight="1" x14ac:dyDescent="0.25">
      <c r="B3" s="305" t="s">
        <v>224</v>
      </c>
      <c r="C3" s="306"/>
      <c r="D3" s="306"/>
      <c r="E3" s="306"/>
      <c r="F3" s="306"/>
      <c r="G3" s="306"/>
      <c r="H3" s="306"/>
      <c r="I3" s="306"/>
      <c r="J3" s="307"/>
    </row>
    <row r="4" spans="2:13" s="121" customFormat="1" ht="27.95" hidden="1" customHeight="1" x14ac:dyDescent="0.25">
      <c r="B4" s="308" t="s">
        <v>150</v>
      </c>
      <c r="C4" s="309"/>
      <c r="D4" s="309"/>
      <c r="E4" s="309"/>
      <c r="F4" s="309"/>
      <c r="G4" s="309"/>
      <c r="H4" s="309"/>
      <c r="I4" s="310"/>
      <c r="J4" s="119"/>
    </row>
    <row r="5" spans="2:13" s="121" customFormat="1" ht="24.95" hidden="1" customHeight="1" x14ac:dyDescent="0.25">
      <c r="B5" s="285" t="s">
        <v>146</v>
      </c>
      <c r="C5" s="286"/>
      <c r="D5" s="286"/>
      <c r="E5" s="286"/>
      <c r="F5" s="286"/>
      <c r="G5" s="286"/>
      <c r="H5" s="286"/>
      <c r="I5" s="287"/>
      <c r="J5" s="123">
        <f>Cover!C10</f>
        <v>0</v>
      </c>
      <c r="M5" s="146"/>
    </row>
    <row r="6" spans="2:13" s="121" customFormat="1" ht="24.95" hidden="1" customHeight="1" x14ac:dyDescent="0.25">
      <c r="B6" s="285" t="s">
        <v>147</v>
      </c>
      <c r="C6" s="286"/>
      <c r="D6" s="286"/>
      <c r="E6" s="286"/>
      <c r="F6" s="286"/>
      <c r="G6" s="286"/>
      <c r="H6" s="286"/>
      <c r="I6" s="287"/>
      <c r="J6" s="123" t="e">
        <f>Cover!#REF!</f>
        <v>#REF!</v>
      </c>
    </row>
    <row r="7" spans="2:13" s="121" customFormat="1" ht="24.95" hidden="1" customHeight="1" x14ac:dyDescent="0.25">
      <c r="B7" s="285" t="s">
        <v>148</v>
      </c>
      <c r="C7" s="286"/>
      <c r="D7" s="286"/>
      <c r="E7" s="286"/>
      <c r="F7" s="286"/>
      <c r="G7" s="286"/>
      <c r="H7" s="286"/>
      <c r="I7" s="287"/>
      <c r="J7" s="123" t="e">
        <f>Cover!#REF!</f>
        <v>#REF!</v>
      </c>
    </row>
    <row r="8" spans="2:13" s="121" customFormat="1" ht="24.95" hidden="1" customHeight="1" x14ac:dyDescent="0.25">
      <c r="B8" s="285" t="s">
        <v>149</v>
      </c>
      <c r="C8" s="286"/>
      <c r="D8" s="286"/>
      <c r="E8" s="286"/>
      <c r="F8" s="286"/>
      <c r="G8" s="286"/>
      <c r="H8" s="286"/>
      <c r="I8" s="287"/>
      <c r="J8" s="123" t="e">
        <f>Cover!#REF!</f>
        <v>#REF!</v>
      </c>
    </row>
    <row r="9" spans="2:13" s="121" customFormat="1" ht="24.95" hidden="1" customHeight="1" x14ac:dyDescent="0.25">
      <c r="B9" s="108"/>
      <c r="C9" s="109"/>
      <c r="D9" s="109"/>
      <c r="E9" s="109"/>
      <c r="F9" s="109"/>
      <c r="G9" s="109"/>
      <c r="H9" s="109"/>
      <c r="I9" s="110"/>
      <c r="J9" s="123"/>
    </row>
    <row r="10" spans="2:13" s="122" customFormat="1" ht="27.95" customHeight="1" x14ac:dyDescent="0.25">
      <c r="B10" s="288" t="s">
        <v>151</v>
      </c>
      <c r="C10" s="289"/>
      <c r="D10" s="289"/>
      <c r="E10" s="289"/>
      <c r="F10" s="289"/>
      <c r="G10" s="289"/>
      <c r="H10" s="289"/>
      <c r="I10" s="289"/>
      <c r="J10" s="120" t="s">
        <v>133</v>
      </c>
    </row>
    <row r="11" spans="2:13" s="121" customFormat="1" ht="24.95" customHeight="1" x14ac:dyDescent="0.25">
      <c r="B11" s="285" t="s">
        <v>41</v>
      </c>
      <c r="C11" s="286"/>
      <c r="D11" s="286"/>
      <c r="E11" s="286"/>
      <c r="F11" s="286"/>
      <c r="G11" s="286"/>
      <c r="H11" s="286"/>
      <c r="I11" s="287"/>
      <c r="J11" s="123">
        <f>' Budget'!R13</f>
        <v>0</v>
      </c>
    </row>
    <row r="12" spans="2:13" s="121" customFormat="1" ht="24.95" customHeight="1" x14ac:dyDescent="0.25">
      <c r="B12" s="285" t="s">
        <v>47</v>
      </c>
      <c r="C12" s="286"/>
      <c r="D12" s="286"/>
      <c r="E12" s="286"/>
      <c r="F12" s="286"/>
      <c r="G12" s="286"/>
      <c r="H12" s="286"/>
      <c r="I12" s="287"/>
      <c r="J12" s="123">
        <f>' Budget'!R23</f>
        <v>0</v>
      </c>
    </row>
    <row r="13" spans="2:13" s="121" customFormat="1" ht="24.95" customHeight="1" x14ac:dyDescent="0.25">
      <c r="B13" s="285" t="s">
        <v>49</v>
      </c>
      <c r="C13" s="286"/>
      <c r="D13" s="286"/>
      <c r="E13" s="286"/>
      <c r="F13" s="286"/>
      <c r="G13" s="286"/>
      <c r="H13" s="286"/>
      <c r="I13" s="287"/>
      <c r="J13" s="123">
        <f>' Budget'!R28</f>
        <v>0</v>
      </c>
    </row>
    <row r="14" spans="2:13" s="121" customFormat="1" ht="24.95" customHeight="1" x14ac:dyDescent="0.25">
      <c r="B14" s="285" t="s">
        <v>64</v>
      </c>
      <c r="C14" s="286"/>
      <c r="D14" s="286"/>
      <c r="E14" s="286"/>
      <c r="F14" s="286"/>
      <c r="G14" s="286"/>
      <c r="H14" s="286"/>
      <c r="I14" s="287"/>
      <c r="J14" s="123">
        <f>' Budget'!R33</f>
        <v>0</v>
      </c>
    </row>
    <row r="15" spans="2:13" s="121" customFormat="1" ht="24.95" customHeight="1" x14ac:dyDescent="0.25">
      <c r="B15" s="285" t="s">
        <v>65</v>
      </c>
      <c r="C15" s="286"/>
      <c r="D15" s="286"/>
      <c r="E15" s="286"/>
      <c r="F15" s="286"/>
      <c r="G15" s="286"/>
      <c r="H15" s="286"/>
      <c r="I15" s="287"/>
      <c r="J15" s="123">
        <f>' Budget'!R42</f>
        <v>0</v>
      </c>
    </row>
    <row r="16" spans="2:13" s="121" customFormat="1" ht="24.95" customHeight="1" x14ac:dyDescent="0.25">
      <c r="B16" s="285" t="s">
        <v>66</v>
      </c>
      <c r="C16" s="286"/>
      <c r="D16" s="286"/>
      <c r="E16" s="286"/>
      <c r="F16" s="286"/>
      <c r="G16" s="286"/>
      <c r="H16" s="286"/>
      <c r="I16" s="287"/>
      <c r="J16" s="123">
        <f>' Budget'!R49</f>
        <v>0</v>
      </c>
    </row>
    <row r="17" spans="2:10" s="121" customFormat="1" ht="24.95" customHeight="1" x14ac:dyDescent="0.25">
      <c r="B17" s="285" t="s">
        <v>67</v>
      </c>
      <c r="C17" s="286"/>
      <c r="D17" s="286"/>
      <c r="E17" s="286"/>
      <c r="F17" s="286"/>
      <c r="G17" s="286"/>
      <c r="H17" s="286"/>
      <c r="I17" s="287"/>
      <c r="J17" s="123">
        <f>' Budget'!R55</f>
        <v>0</v>
      </c>
    </row>
    <row r="18" spans="2:10" s="121" customFormat="1" ht="24.95" customHeight="1" x14ac:dyDescent="0.25">
      <c r="B18" s="285" t="s">
        <v>68</v>
      </c>
      <c r="C18" s="286"/>
      <c r="D18" s="286"/>
      <c r="E18" s="286"/>
      <c r="F18" s="286"/>
      <c r="G18" s="286"/>
      <c r="H18" s="286"/>
      <c r="I18" s="287"/>
      <c r="J18" s="123">
        <f>' Budget'!R61</f>
        <v>0</v>
      </c>
    </row>
    <row r="19" spans="2:10" s="121" customFormat="1" ht="24.95" customHeight="1" x14ac:dyDescent="0.25">
      <c r="B19" s="285" t="s">
        <v>69</v>
      </c>
      <c r="C19" s="286"/>
      <c r="D19" s="286"/>
      <c r="E19" s="286"/>
      <c r="F19" s="286"/>
      <c r="G19" s="286"/>
      <c r="H19" s="286"/>
      <c r="I19" s="287"/>
      <c r="J19" s="123">
        <f>' Budget'!R67</f>
        <v>0</v>
      </c>
    </row>
    <row r="20" spans="2:10" s="121" customFormat="1" ht="24.95" customHeight="1" x14ac:dyDescent="0.25">
      <c r="B20" s="285" t="s">
        <v>70</v>
      </c>
      <c r="C20" s="286"/>
      <c r="D20" s="286"/>
      <c r="E20" s="286"/>
      <c r="F20" s="286"/>
      <c r="G20" s="286"/>
      <c r="H20" s="286"/>
      <c r="I20" s="287"/>
      <c r="J20" s="123">
        <f>' Budget'!R75</f>
        <v>0</v>
      </c>
    </row>
    <row r="21" spans="2:10" s="121" customFormat="1" ht="24.95" customHeight="1" x14ac:dyDescent="0.25">
      <c r="B21" s="285" t="s">
        <v>71</v>
      </c>
      <c r="C21" s="286"/>
      <c r="D21" s="286"/>
      <c r="E21" s="286"/>
      <c r="F21" s="286"/>
      <c r="G21" s="286"/>
      <c r="H21" s="286"/>
      <c r="I21" s="287"/>
      <c r="J21" s="123">
        <f>' Budget'!R79</f>
        <v>0</v>
      </c>
    </row>
    <row r="22" spans="2:10" s="121" customFormat="1" ht="24.95" customHeight="1" x14ac:dyDescent="0.25">
      <c r="B22" s="290" t="str">
        <f>' Budget'!B80:Q80</f>
        <v>TOTAL FUNDS REQUESTED</v>
      </c>
      <c r="C22" s="291"/>
      <c r="D22" s="291"/>
      <c r="E22" s="291"/>
      <c r="F22" s="291"/>
      <c r="G22" s="291"/>
      <c r="H22" s="291"/>
      <c r="I22" s="292"/>
      <c r="J22" s="124">
        <f>' Budget'!R80</f>
        <v>0</v>
      </c>
    </row>
    <row r="23" spans="2:10" s="121" customFormat="1" ht="24.95" customHeight="1" x14ac:dyDescent="0.25">
      <c r="B23" s="108"/>
      <c r="C23" s="109"/>
      <c r="D23" s="109"/>
      <c r="E23" s="109"/>
      <c r="F23" s="109"/>
      <c r="G23" s="109"/>
      <c r="H23" s="109"/>
      <c r="I23" s="110"/>
      <c r="J23" s="123"/>
    </row>
    <row r="24" spans="2:10" s="121" customFormat="1" ht="27.95" customHeight="1" x14ac:dyDescent="0.25">
      <c r="B24" s="288" t="s">
        <v>152</v>
      </c>
      <c r="C24" s="289"/>
      <c r="D24" s="289"/>
      <c r="E24" s="289"/>
      <c r="F24" s="289"/>
      <c r="G24" s="289"/>
      <c r="H24" s="289"/>
      <c r="I24" s="289"/>
      <c r="J24" s="125"/>
    </row>
    <row r="25" spans="2:10" s="121" customFormat="1" ht="24.95" customHeight="1" x14ac:dyDescent="0.25">
      <c r="B25" s="285" t="s">
        <v>134</v>
      </c>
      <c r="C25" s="286"/>
      <c r="D25" s="286"/>
      <c r="E25" s="286"/>
      <c r="F25" s="286"/>
      <c r="G25" s="286"/>
      <c r="H25" s="286"/>
      <c r="I25" s="287"/>
      <c r="J25" s="123">
        <f>' Budget'!T13</f>
        <v>0</v>
      </c>
    </row>
    <row r="26" spans="2:10" s="121" customFormat="1" ht="24.95" customHeight="1" x14ac:dyDescent="0.25">
      <c r="B26" s="285" t="s">
        <v>83</v>
      </c>
      <c r="C26" s="286"/>
      <c r="D26" s="286"/>
      <c r="E26" s="286"/>
      <c r="F26" s="286"/>
      <c r="G26" s="286"/>
      <c r="H26" s="286"/>
      <c r="I26" s="287"/>
      <c r="J26" s="123">
        <f>' Budget'!T28</f>
        <v>0</v>
      </c>
    </row>
    <row r="27" spans="2:10" s="121" customFormat="1" ht="24.95" customHeight="1" x14ac:dyDescent="0.25">
      <c r="B27" s="285" t="s">
        <v>84</v>
      </c>
      <c r="C27" s="286"/>
      <c r="D27" s="286"/>
      <c r="E27" s="286"/>
      <c r="F27" s="286"/>
      <c r="G27" s="286"/>
      <c r="H27" s="286"/>
      <c r="I27" s="287"/>
      <c r="J27" s="123">
        <f>' Budget'!R67</f>
        <v>0</v>
      </c>
    </row>
    <row r="28" spans="2:10" s="121" customFormat="1" ht="24.95" customHeight="1" x14ac:dyDescent="0.25">
      <c r="B28" s="285" t="s">
        <v>109</v>
      </c>
      <c r="C28" s="286"/>
      <c r="D28" s="286"/>
      <c r="E28" s="286"/>
      <c r="F28" s="286"/>
      <c r="G28" s="286"/>
      <c r="H28" s="286"/>
      <c r="I28" s="287"/>
      <c r="J28" s="123">
        <f>' Budget'!R75</f>
        <v>0</v>
      </c>
    </row>
    <row r="29" spans="2:10" s="121" customFormat="1" ht="24.95" customHeight="1" x14ac:dyDescent="0.25">
      <c r="B29" s="285" t="s">
        <v>110</v>
      </c>
      <c r="C29" s="286"/>
      <c r="D29" s="286"/>
      <c r="E29" s="286"/>
      <c r="F29" s="286"/>
      <c r="G29" s="286"/>
      <c r="H29" s="286"/>
      <c r="I29" s="287"/>
      <c r="J29" s="123">
        <f>' Budget'!R79</f>
        <v>0</v>
      </c>
    </row>
    <row r="30" spans="2:10" s="121" customFormat="1" ht="24.95" customHeight="1" x14ac:dyDescent="0.25">
      <c r="B30" s="285" t="s">
        <v>169</v>
      </c>
      <c r="C30" s="286"/>
      <c r="D30" s="286"/>
      <c r="E30" s="286"/>
      <c r="F30" s="286"/>
      <c r="G30" s="286"/>
      <c r="H30" s="286"/>
      <c r="I30" s="287"/>
      <c r="J30" s="123">
        <f>' Budget'!T61</f>
        <v>0</v>
      </c>
    </row>
    <row r="31" spans="2:10" s="121" customFormat="1" ht="21.6" customHeight="1" x14ac:dyDescent="0.25">
      <c r="B31" s="290" t="s">
        <v>38</v>
      </c>
      <c r="C31" s="291"/>
      <c r="D31" s="291"/>
      <c r="E31" s="291"/>
      <c r="F31" s="291"/>
      <c r="G31" s="291"/>
      <c r="H31" s="291"/>
      <c r="I31" s="292"/>
      <c r="J31" s="126">
        <f>SUM(J25:J30)</f>
        <v>0</v>
      </c>
    </row>
    <row r="32" spans="2:10" s="121" customFormat="1" ht="22.35" customHeight="1" x14ac:dyDescent="0.25">
      <c r="B32" s="293" t="s">
        <v>171</v>
      </c>
      <c r="C32" s="294"/>
      <c r="D32" s="294"/>
      <c r="E32" s="294"/>
      <c r="F32" s="294"/>
      <c r="G32" s="294"/>
      <c r="H32" s="294"/>
      <c r="I32" s="295"/>
      <c r="J32" s="127" t="e">
        <f>J31/J22</f>
        <v>#DIV/0!</v>
      </c>
    </row>
    <row r="33" spans="2:10" s="131" customFormat="1" ht="22.35" customHeight="1" x14ac:dyDescent="0.25">
      <c r="B33" s="128"/>
      <c r="C33" s="129"/>
      <c r="D33" s="129"/>
      <c r="E33" s="129"/>
      <c r="F33" s="129"/>
      <c r="G33" s="129"/>
      <c r="H33" s="129"/>
      <c r="I33" s="129"/>
      <c r="J33" s="130"/>
    </row>
    <row r="34" spans="2:10" s="121" customFormat="1" ht="27.95" customHeight="1" x14ac:dyDescent="0.25">
      <c r="B34" s="288" t="s">
        <v>120</v>
      </c>
      <c r="C34" s="289"/>
      <c r="D34" s="289"/>
      <c r="E34" s="289"/>
      <c r="F34" s="289"/>
      <c r="G34" s="289"/>
      <c r="H34" s="289"/>
      <c r="I34" s="289"/>
      <c r="J34" s="298"/>
    </row>
    <row r="35" spans="2:10" s="121" customFormat="1" ht="34.5" customHeight="1" x14ac:dyDescent="0.25">
      <c r="B35" s="302" t="s">
        <v>123</v>
      </c>
      <c r="C35" s="303"/>
      <c r="D35" s="303"/>
      <c r="E35" s="303"/>
      <c r="F35" s="303"/>
      <c r="G35" s="303"/>
      <c r="H35" s="303"/>
      <c r="I35" s="304"/>
      <c r="J35" s="133">
        <f>'Indirect Cost Calculator'!D13</f>
        <v>0</v>
      </c>
    </row>
    <row r="36" spans="2:10" s="121" customFormat="1" ht="24.75" customHeight="1" x14ac:dyDescent="0.25">
      <c r="B36" s="299" t="s">
        <v>121</v>
      </c>
      <c r="C36" s="299"/>
      <c r="D36" s="299"/>
      <c r="E36" s="299"/>
      <c r="F36" s="299"/>
      <c r="G36" s="299"/>
      <c r="H36" s="299"/>
      <c r="I36" s="299"/>
      <c r="J36" s="132">
        <f>' Budget'!R75</f>
        <v>0</v>
      </c>
    </row>
    <row r="37" spans="2:10" s="121" customFormat="1" ht="24.75" customHeight="1" x14ac:dyDescent="0.25">
      <c r="B37" s="300" t="s">
        <v>122</v>
      </c>
      <c r="C37" s="301"/>
      <c r="D37" s="301"/>
      <c r="E37" s="301"/>
      <c r="F37" s="301"/>
      <c r="G37" s="301"/>
      <c r="H37" s="301"/>
      <c r="I37" s="301"/>
      <c r="J37" s="133">
        <f>' Match Budget'!R79</f>
        <v>0</v>
      </c>
    </row>
    <row r="38" spans="2:10" s="121" customFormat="1" ht="24.75" customHeight="1" x14ac:dyDescent="0.25">
      <c r="B38" s="293" t="s">
        <v>124</v>
      </c>
      <c r="C38" s="294"/>
      <c r="D38" s="294"/>
      <c r="E38" s="294"/>
      <c r="F38" s="294"/>
      <c r="G38" s="294"/>
      <c r="H38" s="294"/>
      <c r="I38" s="295"/>
      <c r="J38" s="134">
        <f>SUM(J36:J37)</f>
        <v>0</v>
      </c>
    </row>
    <row r="39" spans="2:10" s="131" customFormat="1" ht="22.35" customHeight="1" x14ac:dyDescent="0.25">
      <c r="B39" s="128"/>
      <c r="C39" s="129"/>
      <c r="D39" s="129"/>
      <c r="E39" s="129"/>
      <c r="F39" s="129"/>
      <c r="G39" s="129"/>
      <c r="H39" s="129"/>
      <c r="I39" s="129"/>
      <c r="J39" s="130"/>
    </row>
    <row r="40" spans="2:10" s="121" customFormat="1" ht="27.95" customHeight="1" x14ac:dyDescent="0.25">
      <c r="B40" s="288" t="s">
        <v>153</v>
      </c>
      <c r="C40" s="289"/>
      <c r="D40" s="289"/>
      <c r="E40" s="289"/>
      <c r="F40" s="289"/>
      <c r="G40" s="289"/>
      <c r="H40" s="289"/>
      <c r="I40" s="289"/>
      <c r="J40" s="298"/>
    </row>
    <row r="41" spans="2:10" s="121" customFormat="1" ht="24.75" customHeight="1" x14ac:dyDescent="0.25">
      <c r="B41" s="296" t="s">
        <v>39</v>
      </c>
      <c r="C41" s="296"/>
      <c r="D41" s="296"/>
      <c r="E41" s="296"/>
      <c r="F41" s="296"/>
      <c r="G41" s="296"/>
      <c r="H41" s="296"/>
      <c r="I41" s="296"/>
      <c r="J41" s="135">
        <f>' Match Budget'!R84</f>
        <v>0</v>
      </c>
    </row>
    <row r="42" spans="2:10" s="121" customFormat="1" ht="24.75" customHeight="1" x14ac:dyDescent="0.25">
      <c r="B42" s="296" t="s">
        <v>40</v>
      </c>
      <c r="C42" s="296"/>
      <c r="D42" s="296"/>
      <c r="E42" s="296"/>
      <c r="F42" s="296"/>
      <c r="G42" s="296"/>
      <c r="H42" s="296"/>
      <c r="I42" s="296"/>
      <c r="J42" s="135">
        <f>' Budget'!R80</f>
        <v>0</v>
      </c>
    </row>
    <row r="43" spans="2:10" s="121" customFormat="1" ht="24.75" customHeight="1" x14ac:dyDescent="0.25">
      <c r="B43" s="297" t="s">
        <v>172</v>
      </c>
      <c r="C43" s="297"/>
      <c r="D43" s="297"/>
      <c r="E43" s="297"/>
      <c r="F43" s="297"/>
      <c r="G43" s="297"/>
      <c r="H43" s="297"/>
      <c r="I43" s="297"/>
      <c r="J43" s="136" t="e">
        <f>J41/J42</f>
        <v>#DIV/0!</v>
      </c>
    </row>
  </sheetData>
  <sheetProtection algorithmName="SHA-512" hashValue="6CnrOUgTcbK0at0GVJ50KzUEAJmJVCXizeuhe0jWteOqzLbY8UPbD4pxlvpTodSWrlgoPNL36tViPvvRh4iLbg==" saltValue="X6PChtehkOmCYTNidmDntg==" spinCount="100000" sheet="1" selectLockedCells="1" selectUnlockedCells="1"/>
  <mergeCells count="38">
    <mergeCell ref="B27:I27"/>
    <mergeCell ref="B3:J3"/>
    <mergeCell ref="B25:I25"/>
    <mergeCell ref="B26:I26"/>
    <mergeCell ref="B11:I11"/>
    <mergeCell ref="B12:I12"/>
    <mergeCell ref="B20:I20"/>
    <mergeCell ref="B21:I21"/>
    <mergeCell ref="B22:I22"/>
    <mergeCell ref="B24:I24"/>
    <mergeCell ref="B16:I16"/>
    <mergeCell ref="B17:I17"/>
    <mergeCell ref="B18:I18"/>
    <mergeCell ref="B4:I4"/>
    <mergeCell ref="B42:I42"/>
    <mergeCell ref="B43:I43"/>
    <mergeCell ref="B34:J34"/>
    <mergeCell ref="B36:I36"/>
    <mergeCell ref="B37:I37"/>
    <mergeCell ref="B35:I35"/>
    <mergeCell ref="B38:I38"/>
    <mergeCell ref="B40:J40"/>
    <mergeCell ref="B41:I41"/>
    <mergeCell ref="B28:I28"/>
    <mergeCell ref="B29:I29"/>
    <mergeCell ref="B30:I30"/>
    <mergeCell ref="B31:I31"/>
    <mergeCell ref="B32:I32"/>
    <mergeCell ref="B2:J2"/>
    <mergeCell ref="B19:I19"/>
    <mergeCell ref="B13:I13"/>
    <mergeCell ref="B10:I10"/>
    <mergeCell ref="B15:I15"/>
    <mergeCell ref="B14:I14"/>
    <mergeCell ref="B5:I5"/>
    <mergeCell ref="B6:I6"/>
    <mergeCell ref="B7:I7"/>
    <mergeCell ref="B8:I8"/>
  </mergeCells>
  <conditionalFormatting sqref="J32:J33 J39">
    <cfRule type="cellIs" dxfId="3" priority="9" operator="greaterThan">
      <formula>0.25</formula>
    </cfRule>
  </conditionalFormatting>
  <conditionalFormatting sqref="J43">
    <cfRule type="cellIs" dxfId="2" priority="8" operator="lessThan">
      <formula>0.2</formula>
    </cfRule>
  </conditionalFormatting>
  <conditionalFormatting sqref="J38">
    <cfRule type="cellIs" dxfId="1" priority="11" operator="greaterThan">
      <formula>$J$35</formula>
    </cfRule>
  </conditionalFormatting>
  <pageMargins left="0.7" right="0.7" top="0.75" bottom="0.75" header="0.3" footer="0.3"/>
  <pageSetup scale="90" fitToHeight="50" orientation="portrait" r:id="rId1"/>
  <headerFooter>
    <oddFooter>Page &amp;P of &amp;N</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greaterThan" id="{74BA62AA-3141-4285-A30F-94BE4B7BF964}">
            <xm:f>' Budget'!$N$73</xm:f>
            <x14:dxf>
              <font>
                <color rgb="FF9C0006"/>
              </font>
              <fill>
                <patternFill>
                  <bgColor rgb="FFFFC7CE"/>
                </patternFill>
              </fill>
            </x14:dxf>
          </x14:cfRule>
          <xm:sqref>J38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H31"/>
  <sheetViews>
    <sheetView showGridLines="0" zoomScaleNormal="100" workbookViewId="0">
      <selection activeCell="B22" sqref="B22"/>
    </sheetView>
  </sheetViews>
  <sheetFormatPr defaultColWidth="9.140625" defaultRowHeight="12.75" x14ac:dyDescent="0.2"/>
  <cols>
    <col min="1" max="1" width="3.5703125" style="8" customWidth="1"/>
    <col min="2" max="2" width="57.42578125" style="8" customWidth="1"/>
    <col min="3" max="3" width="11.5703125" style="8" customWidth="1"/>
    <col min="4" max="4" width="25.5703125" style="8" customWidth="1"/>
    <col min="5" max="5" width="3.5703125" style="9" customWidth="1"/>
    <col min="6" max="16384" width="9.140625" style="8"/>
  </cols>
  <sheetData>
    <row r="1" spans="1:8" ht="23.25" x14ac:dyDescent="0.35">
      <c r="A1" s="37"/>
      <c r="B1" s="38" t="s">
        <v>108</v>
      </c>
      <c r="C1" s="36"/>
      <c r="D1" s="36"/>
      <c r="E1" s="29"/>
    </row>
    <row r="2" spans="1:8" x14ac:dyDescent="0.2">
      <c r="A2" s="14"/>
      <c r="B2" s="13"/>
      <c r="C2" s="13"/>
      <c r="D2" s="13"/>
      <c r="E2" s="12"/>
    </row>
    <row r="3" spans="1:8" x14ac:dyDescent="0.2">
      <c r="A3" s="37"/>
      <c r="B3" s="36"/>
      <c r="C3" s="36"/>
      <c r="D3" s="36"/>
      <c r="E3" s="29"/>
    </row>
    <row r="4" spans="1:8" ht="24.75" customHeight="1" x14ac:dyDescent="0.2">
      <c r="A4" s="18"/>
      <c r="B4" s="311" t="s">
        <v>107</v>
      </c>
      <c r="C4" s="312"/>
      <c r="D4" s="313"/>
      <c r="E4" s="15"/>
    </row>
    <row r="5" spans="1:8" ht="27.75" customHeight="1" x14ac:dyDescent="0.2">
      <c r="A5" s="18"/>
      <c r="B5" s="314" t="s">
        <v>106</v>
      </c>
      <c r="C5" s="315"/>
      <c r="D5" s="316"/>
      <c r="E5" s="15"/>
      <c r="F5" s="35"/>
      <c r="G5" s="34"/>
      <c r="H5" s="34"/>
    </row>
    <row r="6" spans="1:8" ht="39.75" customHeight="1" x14ac:dyDescent="0.2">
      <c r="A6" s="18"/>
      <c r="B6" s="317" t="s">
        <v>105</v>
      </c>
      <c r="C6" s="318"/>
      <c r="D6" s="319"/>
      <c r="E6" s="15"/>
      <c r="F6" s="35"/>
      <c r="G6" s="34"/>
      <c r="H6" s="34"/>
    </row>
    <row r="7" spans="1:8" x14ac:dyDescent="0.2">
      <c r="A7" s="18"/>
      <c r="B7" s="30" t="s">
        <v>104</v>
      </c>
      <c r="C7" s="29"/>
      <c r="D7" s="28" t="s">
        <v>99</v>
      </c>
      <c r="E7" s="15"/>
    </row>
    <row r="8" spans="1:8" x14ac:dyDescent="0.2">
      <c r="A8" s="18"/>
      <c r="B8" s="27" t="s">
        <v>103</v>
      </c>
      <c r="C8" s="12"/>
      <c r="D8" s="26" t="s">
        <v>97</v>
      </c>
      <c r="E8" s="15"/>
    </row>
    <row r="9" spans="1:8" x14ac:dyDescent="0.2">
      <c r="A9" s="18"/>
      <c r="B9" s="20"/>
      <c r="C9" s="25" t="s">
        <v>96</v>
      </c>
      <c r="D9" s="24" t="s">
        <v>95</v>
      </c>
      <c r="E9" s="15"/>
    </row>
    <row r="10" spans="1:8" x14ac:dyDescent="0.2">
      <c r="A10" s="18"/>
      <c r="B10" s="20" t="s">
        <v>94</v>
      </c>
      <c r="C10" s="19">
        <v>100000</v>
      </c>
      <c r="D10" s="23">
        <f>' Budget'!N71</f>
        <v>0</v>
      </c>
      <c r="E10" s="15"/>
    </row>
    <row r="11" spans="1:8" x14ac:dyDescent="0.2">
      <c r="A11" s="18"/>
      <c r="B11" s="20" t="s">
        <v>102</v>
      </c>
      <c r="C11" s="33">
        <v>2.18E-2</v>
      </c>
      <c r="D11" s="137">
        <f>Cover!C8</f>
        <v>0</v>
      </c>
      <c r="E11" s="15"/>
    </row>
    <row r="12" spans="1:8" x14ac:dyDescent="0.2">
      <c r="A12" s="18"/>
      <c r="B12" s="20" t="s">
        <v>92</v>
      </c>
      <c r="C12" s="19">
        <f>+C10/(1+C11)</f>
        <v>97866.510080250533</v>
      </c>
      <c r="D12" s="19">
        <f>+D10/(1+D11)</f>
        <v>0</v>
      </c>
      <c r="E12" s="15"/>
    </row>
    <row r="13" spans="1:8" x14ac:dyDescent="0.2">
      <c r="A13" s="18"/>
      <c r="B13" s="17" t="s">
        <v>91</v>
      </c>
      <c r="C13" s="16">
        <f>+C10-C12</f>
        <v>2133.4899197494669</v>
      </c>
      <c r="D13" s="16">
        <f>+D10-D12</f>
        <v>0</v>
      </c>
      <c r="E13" s="15"/>
    </row>
    <row r="14" spans="1:8" x14ac:dyDescent="0.2">
      <c r="A14" s="18"/>
      <c r="B14" s="31" t="s">
        <v>101</v>
      </c>
      <c r="C14" s="32"/>
      <c r="D14" s="31"/>
      <c r="E14" s="15"/>
    </row>
    <row r="15" spans="1:8" x14ac:dyDescent="0.2">
      <c r="A15" s="18"/>
      <c r="B15" s="31" t="s">
        <v>101</v>
      </c>
      <c r="C15" s="32"/>
      <c r="D15" s="31"/>
      <c r="E15" s="15"/>
    </row>
    <row r="16" spans="1:8" x14ac:dyDescent="0.2">
      <c r="A16" s="18"/>
      <c r="B16" s="30" t="s">
        <v>100</v>
      </c>
      <c r="C16" s="29"/>
      <c r="D16" s="28" t="s">
        <v>99</v>
      </c>
      <c r="E16" s="15"/>
    </row>
    <row r="17" spans="1:5" x14ac:dyDescent="0.2">
      <c r="A17" s="18"/>
      <c r="B17" s="27" t="s">
        <v>98</v>
      </c>
      <c r="C17" s="12"/>
      <c r="D17" s="26" t="s">
        <v>97</v>
      </c>
      <c r="E17" s="15"/>
    </row>
    <row r="18" spans="1:5" x14ac:dyDescent="0.2">
      <c r="A18" s="18"/>
      <c r="B18" s="20"/>
      <c r="C18" s="25" t="s">
        <v>96</v>
      </c>
      <c r="D18" s="24" t="s">
        <v>95</v>
      </c>
      <c r="E18" s="15"/>
    </row>
    <row r="19" spans="1:5" x14ac:dyDescent="0.2">
      <c r="A19" s="18"/>
      <c r="B19" s="20" t="s">
        <v>94</v>
      </c>
      <c r="C19" s="19">
        <v>100000</v>
      </c>
      <c r="D19" s="23"/>
      <c r="E19" s="15"/>
    </row>
    <row r="20" spans="1:5" x14ac:dyDescent="0.2">
      <c r="A20" s="18"/>
      <c r="B20" s="20" t="s">
        <v>93</v>
      </c>
      <c r="C20" s="22">
        <v>2.18E-2</v>
      </c>
      <c r="D20" s="21"/>
      <c r="E20" s="15"/>
    </row>
    <row r="21" spans="1:5" x14ac:dyDescent="0.2">
      <c r="A21" s="18"/>
      <c r="B21" s="20" t="s">
        <v>92</v>
      </c>
      <c r="C21" s="19">
        <f>+C19/(1+C20)</f>
        <v>97866.510080250533</v>
      </c>
      <c r="D21" s="19">
        <f>+D19/(1+D20)</f>
        <v>0</v>
      </c>
      <c r="E21" s="15"/>
    </row>
    <row r="22" spans="1:5" x14ac:dyDescent="0.2">
      <c r="A22" s="18"/>
      <c r="B22" s="17" t="s">
        <v>91</v>
      </c>
      <c r="C22" s="16">
        <f>+C19-C21</f>
        <v>2133.4899197494669</v>
      </c>
      <c r="D22" s="16">
        <f>+D19-D21</f>
        <v>0</v>
      </c>
      <c r="E22" s="15"/>
    </row>
    <row r="23" spans="1:5" x14ac:dyDescent="0.2">
      <c r="A23" s="14"/>
      <c r="B23" s="13"/>
      <c r="C23" s="13"/>
      <c r="D23" s="13"/>
      <c r="E23" s="12"/>
    </row>
    <row r="24" spans="1:5" x14ac:dyDescent="0.2">
      <c r="A24" s="11"/>
      <c r="B24" s="11"/>
      <c r="C24" s="11"/>
      <c r="D24" s="11"/>
      <c r="E24" s="10"/>
    </row>
    <row r="26" spans="1:5" ht="15.75" x14ac:dyDescent="0.25">
      <c r="B26" s="320" t="s">
        <v>90</v>
      </c>
      <c r="C26" s="321"/>
      <c r="D26" s="322"/>
    </row>
    <row r="27" spans="1:5" ht="57.75" customHeight="1" x14ac:dyDescent="0.2">
      <c r="B27" s="323" t="s">
        <v>89</v>
      </c>
      <c r="C27" s="324"/>
      <c r="D27" s="325"/>
    </row>
    <row r="28" spans="1:5" ht="22.5" customHeight="1" x14ac:dyDescent="0.2">
      <c r="B28" s="326" t="s">
        <v>88</v>
      </c>
      <c r="C28" s="327"/>
      <c r="D28" s="328"/>
    </row>
    <row r="29" spans="1:5" ht="43.5" customHeight="1" x14ac:dyDescent="0.2">
      <c r="B29" s="323" t="s">
        <v>87</v>
      </c>
      <c r="C29" s="324"/>
      <c r="D29" s="325"/>
    </row>
    <row r="30" spans="1:5" ht="30" customHeight="1" x14ac:dyDescent="0.2">
      <c r="B30" s="323" t="s">
        <v>86</v>
      </c>
      <c r="C30" s="324"/>
      <c r="D30" s="325"/>
    </row>
    <row r="31" spans="1:5" ht="46.5" customHeight="1" x14ac:dyDescent="0.2">
      <c r="B31" s="323" t="s">
        <v>85</v>
      </c>
      <c r="C31" s="324"/>
      <c r="D31" s="325"/>
    </row>
  </sheetData>
  <sheetProtection password="C0E7" sheet="1" objects="1" scenarios="1"/>
  <mergeCells count="9">
    <mergeCell ref="B4:D4"/>
    <mergeCell ref="B5:D5"/>
    <mergeCell ref="B6:D6"/>
    <mergeCell ref="B26:D26"/>
    <mergeCell ref="B31:D31"/>
    <mergeCell ref="B27:D27"/>
    <mergeCell ref="B28:D28"/>
    <mergeCell ref="B29:D29"/>
    <mergeCell ref="B30:D30"/>
  </mergeCells>
  <pageMargins left="0.75" right="0.75" top="1" bottom="1" header="0.5" footer="0.5"/>
  <pageSetup scale="88"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dimension ref="B1:W34"/>
  <sheetViews>
    <sheetView workbookViewId="0">
      <selection activeCell="W31" sqref="W31"/>
    </sheetView>
  </sheetViews>
  <sheetFormatPr defaultRowHeight="15" x14ac:dyDescent="0.25"/>
  <cols>
    <col min="2" max="2" width="18.5703125" bestFit="1" customWidth="1"/>
    <col min="23" max="23" width="19.42578125" customWidth="1"/>
  </cols>
  <sheetData>
    <row r="1" spans="2:23" x14ac:dyDescent="0.25">
      <c r="B1" t="s">
        <v>1</v>
      </c>
      <c r="C1" t="s">
        <v>1</v>
      </c>
      <c r="F1" t="s">
        <v>1</v>
      </c>
      <c r="H1" t="s">
        <v>1</v>
      </c>
      <c r="J1" t="s">
        <v>1</v>
      </c>
      <c r="L1" t="s">
        <v>1</v>
      </c>
      <c r="N1" t="s">
        <v>1</v>
      </c>
      <c r="P1" t="s">
        <v>1</v>
      </c>
      <c r="R1" t="s">
        <v>181</v>
      </c>
      <c r="W1" t="s">
        <v>1</v>
      </c>
    </row>
    <row r="2" spans="2:23" x14ac:dyDescent="0.25">
      <c r="B2" t="s">
        <v>4</v>
      </c>
      <c r="C2" t="s">
        <v>25</v>
      </c>
      <c r="D2" t="s">
        <v>28</v>
      </c>
      <c r="F2" t="s">
        <v>26</v>
      </c>
      <c r="H2" t="s">
        <v>11</v>
      </c>
      <c r="J2" t="s">
        <v>135</v>
      </c>
      <c r="L2" t="s">
        <v>142</v>
      </c>
      <c r="N2">
        <v>285</v>
      </c>
      <c r="P2" t="s">
        <v>118</v>
      </c>
      <c r="R2" t="s">
        <v>182</v>
      </c>
      <c r="W2" t="s">
        <v>198</v>
      </c>
    </row>
    <row r="3" spans="2:23" x14ac:dyDescent="0.25">
      <c r="B3" t="s">
        <v>119</v>
      </c>
      <c r="C3" t="s">
        <v>28</v>
      </c>
      <c r="D3" t="s">
        <v>25</v>
      </c>
      <c r="F3" t="s">
        <v>143</v>
      </c>
      <c r="H3" t="s">
        <v>19</v>
      </c>
      <c r="J3" t="s">
        <v>136</v>
      </c>
      <c r="L3" t="s">
        <v>127</v>
      </c>
      <c r="N3">
        <v>287</v>
      </c>
      <c r="P3" t="s">
        <v>132</v>
      </c>
      <c r="R3" t="s">
        <v>183</v>
      </c>
      <c r="W3" t="s">
        <v>199</v>
      </c>
    </row>
    <row r="4" spans="2:23" x14ac:dyDescent="0.25">
      <c r="B4" t="s">
        <v>21</v>
      </c>
      <c r="D4" t="s">
        <v>2</v>
      </c>
      <c r="F4" t="s">
        <v>15</v>
      </c>
      <c r="H4" t="s">
        <v>29</v>
      </c>
      <c r="N4">
        <v>340</v>
      </c>
      <c r="P4" t="s">
        <v>6</v>
      </c>
      <c r="R4" t="s">
        <v>184</v>
      </c>
      <c r="W4" t="s">
        <v>200</v>
      </c>
    </row>
    <row r="5" spans="2:23" x14ac:dyDescent="0.25">
      <c r="B5" t="s">
        <v>6</v>
      </c>
      <c r="F5" t="s">
        <v>18</v>
      </c>
      <c r="H5" t="s">
        <v>30</v>
      </c>
      <c r="N5">
        <v>345</v>
      </c>
      <c r="P5" t="s">
        <v>21</v>
      </c>
      <c r="R5" t="s">
        <v>185</v>
      </c>
      <c r="W5" t="s">
        <v>201</v>
      </c>
    </row>
    <row r="6" spans="2:23" x14ac:dyDescent="0.25">
      <c r="B6" t="s">
        <v>143</v>
      </c>
      <c r="F6" t="s">
        <v>20</v>
      </c>
      <c r="H6" t="s">
        <v>17</v>
      </c>
      <c r="N6">
        <v>359</v>
      </c>
      <c r="P6" t="s">
        <v>36</v>
      </c>
      <c r="R6" t="s">
        <v>186</v>
      </c>
      <c r="W6" t="s">
        <v>202</v>
      </c>
    </row>
    <row r="7" spans="2:23" x14ac:dyDescent="0.25">
      <c r="B7" t="s">
        <v>15</v>
      </c>
      <c r="F7" t="s">
        <v>13</v>
      </c>
      <c r="H7" t="s">
        <v>10</v>
      </c>
      <c r="N7">
        <v>538</v>
      </c>
      <c r="R7" t="s">
        <v>187</v>
      </c>
    </row>
    <row r="8" spans="2:23" x14ac:dyDescent="0.25">
      <c r="B8" t="s">
        <v>18</v>
      </c>
      <c r="F8" t="s">
        <v>14</v>
      </c>
      <c r="H8" t="s">
        <v>31</v>
      </c>
      <c r="N8">
        <v>563</v>
      </c>
      <c r="R8" t="s">
        <v>188</v>
      </c>
    </row>
    <row r="9" spans="2:23" x14ac:dyDescent="0.25">
      <c r="B9" t="s">
        <v>20</v>
      </c>
      <c r="F9" t="s">
        <v>37</v>
      </c>
      <c r="H9" t="s">
        <v>16</v>
      </c>
      <c r="N9">
        <v>587</v>
      </c>
      <c r="R9" t="s">
        <v>189</v>
      </c>
    </row>
    <row r="10" spans="2:23" x14ac:dyDescent="0.25">
      <c r="B10" t="s">
        <v>13</v>
      </c>
      <c r="F10" t="s">
        <v>34</v>
      </c>
      <c r="H10" t="s">
        <v>8</v>
      </c>
      <c r="N10">
        <v>661</v>
      </c>
      <c r="R10" t="s">
        <v>190</v>
      </c>
      <c r="W10" t="s">
        <v>1</v>
      </c>
    </row>
    <row r="11" spans="2:23" x14ac:dyDescent="0.25">
      <c r="B11" t="s">
        <v>14</v>
      </c>
      <c r="F11" t="s">
        <v>27</v>
      </c>
      <c r="H11" t="s">
        <v>12</v>
      </c>
      <c r="N11">
        <v>668</v>
      </c>
      <c r="R11" t="s">
        <v>191</v>
      </c>
      <c r="W11" t="s">
        <v>203</v>
      </c>
    </row>
    <row r="12" spans="2:23" x14ac:dyDescent="0.25">
      <c r="B12" t="s">
        <v>21</v>
      </c>
      <c r="F12" t="s">
        <v>22</v>
      </c>
      <c r="H12" t="s">
        <v>32</v>
      </c>
      <c r="N12">
        <v>671</v>
      </c>
      <c r="R12" t="s">
        <v>192</v>
      </c>
      <c r="W12" t="s">
        <v>204</v>
      </c>
    </row>
    <row r="13" spans="2:23" x14ac:dyDescent="0.25">
      <c r="B13" t="s">
        <v>37</v>
      </c>
      <c r="F13" t="s">
        <v>33</v>
      </c>
      <c r="H13" t="s">
        <v>9</v>
      </c>
      <c r="N13">
        <v>850</v>
      </c>
      <c r="W13" t="s">
        <v>205</v>
      </c>
    </row>
    <row r="14" spans="2:23" x14ac:dyDescent="0.25">
      <c r="B14" t="s">
        <v>6</v>
      </c>
      <c r="F14" t="s">
        <v>7</v>
      </c>
      <c r="W14" t="s">
        <v>206</v>
      </c>
    </row>
    <row r="15" spans="2:23" x14ac:dyDescent="0.25">
      <c r="B15" t="s">
        <v>22</v>
      </c>
      <c r="F15" t="s">
        <v>2</v>
      </c>
      <c r="W15" t="s">
        <v>207</v>
      </c>
    </row>
    <row r="16" spans="2:23" x14ac:dyDescent="0.25">
      <c r="B16" t="s">
        <v>23</v>
      </c>
      <c r="W16" t="s">
        <v>208</v>
      </c>
    </row>
    <row r="17" spans="2:23" x14ac:dyDescent="0.25">
      <c r="B17" t="s">
        <v>24</v>
      </c>
      <c r="W17" t="s">
        <v>209</v>
      </c>
    </row>
    <row r="18" spans="2:23" x14ac:dyDescent="0.25">
      <c r="B18" t="s">
        <v>5</v>
      </c>
      <c r="W18" t="s">
        <v>210</v>
      </c>
    </row>
    <row r="19" spans="2:23" x14ac:dyDescent="0.25">
      <c r="B19" t="s">
        <v>7</v>
      </c>
      <c r="W19" t="s">
        <v>211</v>
      </c>
    </row>
    <row r="20" spans="2:23" x14ac:dyDescent="0.25">
      <c r="B20" t="s">
        <v>2</v>
      </c>
      <c r="W20" t="s">
        <v>212</v>
      </c>
    </row>
    <row r="25" spans="2:23" x14ac:dyDescent="0.25">
      <c r="J25" t="s">
        <v>2</v>
      </c>
      <c r="M25" t="s">
        <v>223</v>
      </c>
    </row>
    <row r="26" spans="2:23" x14ac:dyDescent="0.25">
      <c r="J26" t="s">
        <v>222</v>
      </c>
      <c r="M26" t="s">
        <v>222</v>
      </c>
    </row>
    <row r="27" spans="2:23" x14ac:dyDescent="0.25">
      <c r="J27" t="s">
        <v>221</v>
      </c>
      <c r="M27" t="s">
        <v>2</v>
      </c>
    </row>
    <row r="28" spans="2:23" x14ac:dyDescent="0.25">
      <c r="J28" t="s">
        <v>213</v>
      </c>
      <c r="M28" t="s">
        <v>214</v>
      </c>
    </row>
    <row r="29" spans="2:23" x14ac:dyDescent="0.25">
      <c r="J29" t="s">
        <v>215</v>
      </c>
      <c r="M29" t="s">
        <v>215</v>
      </c>
    </row>
    <row r="30" spans="2:23" x14ac:dyDescent="0.25">
      <c r="J30" t="s">
        <v>216</v>
      </c>
      <c r="M30" t="s">
        <v>216</v>
      </c>
    </row>
    <row r="31" spans="2:23" x14ac:dyDescent="0.25">
      <c r="J31" t="s">
        <v>217</v>
      </c>
      <c r="M31" t="s">
        <v>217</v>
      </c>
    </row>
    <row r="32" spans="2:23" x14ac:dyDescent="0.25">
      <c r="J32" t="s">
        <v>218</v>
      </c>
      <c r="M32" t="s">
        <v>218</v>
      </c>
    </row>
    <row r="33" spans="10:13" x14ac:dyDescent="0.25">
      <c r="J33" t="s">
        <v>219</v>
      </c>
      <c r="M33" t="s">
        <v>219</v>
      </c>
    </row>
    <row r="34" spans="10:13" x14ac:dyDescent="0.25">
      <c r="J34" t="s">
        <v>220</v>
      </c>
      <c r="M34" t="s">
        <v>220</v>
      </c>
    </row>
  </sheetData>
  <sheetProtection selectLockedCells="1" selectUnlockedCells="1"/>
  <sortState xmlns:xlrd2="http://schemas.microsoft.com/office/spreadsheetml/2017/richdata2" ref="N2:N13">
    <sortCondition ref="N2:N13"/>
  </sortState>
  <customSheetViews>
    <customSheetView guid="{3AA004D7-1BCB-479A-9134-355EA2FAD760}" state="hidden">
      <selection activeCell="C1" sqref="C1:C3"/>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0D5D38-243E-437E-805F-E101DAB5B71E}">
  <ds:schemaRefs>
    <ds:schemaRef ds:uri="http://schemas.microsoft.com/sharepoint/v3/contenttype/forms"/>
  </ds:schemaRefs>
</ds:datastoreItem>
</file>

<file path=customXml/itemProps2.xml><?xml version="1.0" encoding="utf-8"?>
<ds:datastoreItem xmlns:ds="http://schemas.openxmlformats.org/officeDocument/2006/customXml" ds:itemID="{A4EB99DE-017A-4CA8-BE1D-4C5A6D23C9C2}">
  <ds:schemaRefs>
    <ds:schemaRef ds:uri="http://purl.org/dc/elements/1.1/"/>
    <ds:schemaRef ds:uri="http://schemas.microsoft.com/office/2006/documentManagement/types"/>
    <ds:schemaRef ds:uri="9324d023-3849-46fe-9182-6ce950756bea"/>
    <ds:schemaRef ds:uri="http://purl.org/dc/terms/"/>
    <ds:schemaRef ds:uri="http://purl.org/dc/dcmitype/"/>
    <ds:schemaRef ds:uri="http://schemas.microsoft.com/office/infopath/2007/PartnerControls"/>
    <ds:schemaRef ds:uri="http://schemas.openxmlformats.org/package/2006/metadata/core-properties"/>
    <ds:schemaRef ds:uri="14c63040-5e06-4c4a-8b07-ca5832d9b24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68FC1AD-4644-4D7F-9F60-0A9F7DDD33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19</vt:i4>
      </vt:variant>
    </vt:vector>
  </HeadingPairs>
  <TitlesOfParts>
    <vt:vector size="25" baseType="lpstr">
      <vt:lpstr>Cover</vt:lpstr>
      <vt:lpstr> Budget</vt:lpstr>
      <vt:lpstr> Match Budget</vt:lpstr>
      <vt:lpstr>Grant Summary</vt:lpstr>
      <vt:lpstr>Indirect Cost Calculator</vt:lpstr>
      <vt:lpstr>DROP-DOWNS</vt:lpstr>
      <vt:lpstr>ABE_2</vt:lpstr>
      <vt:lpstr>ABE_CLASS_PLAN</vt:lpstr>
      <vt:lpstr>apples</vt:lpstr>
      <vt:lpstr>CORE_ABE</vt:lpstr>
      <vt:lpstr>CORE_ABE_DROP_DOWN_LIST</vt:lpstr>
      <vt:lpstr>Core_ESOL</vt:lpstr>
      <vt:lpstr>ESOL</vt:lpstr>
      <vt:lpstr>ESOL_2</vt:lpstr>
      <vt:lpstr>ESOL2</vt:lpstr>
      <vt:lpstr>fruits</vt:lpstr>
      <vt:lpstr>fruity</vt:lpstr>
      <vt:lpstr>IELCE</vt:lpstr>
      <vt:lpstr>IET</vt:lpstr>
      <vt:lpstr>IET_2</vt:lpstr>
      <vt:lpstr>Months</vt:lpstr>
      <vt:lpstr>'Grant Summary'!Print_Titles</vt:lpstr>
      <vt:lpstr>Select_Core</vt:lpstr>
      <vt:lpstr>veggies</vt:lpstr>
      <vt:lpstr>WTF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FC668 Part II Budget Workbook</dc:title>
  <dc:subject/>
  <dc:creator>DESE</dc:creator>
  <cp:keywords/>
  <dc:description>32 Excel worksheets. Start includes overview. Definitions. Worksheet instructions. ABE and ESOL class plan, Budget narrative and summary, match narrative and summary, IET budget and match, outstationing budget. Each budget has one Excel worksheet for each budget line item.</dc:description>
  <cp:lastModifiedBy>Zou, Dong (EOE)</cp:lastModifiedBy>
  <cp:lastPrinted>2019-12-24T18:52:51Z</cp:lastPrinted>
  <dcterms:created xsi:type="dcterms:W3CDTF">2015-09-27T21:20:20Z</dcterms:created>
  <dcterms:modified xsi:type="dcterms:W3CDTF">2022-04-19T14:20:45Z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19 2022</vt:lpwstr>
  </property>
</Properties>
</file>